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heckCompatibility="1" autoCompressPictures="0"/>
  <bookViews>
    <workbookView xWindow="-105" yWindow="-105" windowWidth="23250" windowHeight="12570" tabRatio="855"/>
  </bookViews>
  <sheets>
    <sheet name="Nav" sheetId="76" r:id="rId1"/>
    <sheet name="Sensor_Procurement_Summary" sheetId="75" r:id="rId2"/>
    <sheet name="1.05.01Tasks" sheetId="4" r:id="rId3"/>
    <sheet name="ModuleCounts" sheetId="77" r:id="rId4"/>
    <sheet name="1.05.01Costing" sheetId="71" r:id="rId5"/>
  </sheets>
  <calcPr calcId="191029"/>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N37" i="4" l="1"/>
  <c r="M37" i="4"/>
  <c r="N36" i="4"/>
  <c r="M36" i="4"/>
  <c r="N24" i="4"/>
  <c r="M24" i="4"/>
  <c r="H7" i="71" l="1"/>
  <c r="E46" i="77"/>
  <c r="M35" i="4"/>
  <c r="M34" i="4"/>
  <c r="K51" i="4"/>
  <c r="F53" i="4" s="1"/>
  <c r="H9" i="71"/>
  <c r="I9" i="71"/>
  <c r="I7" i="71"/>
  <c r="M32" i="4"/>
  <c r="M31" i="4"/>
  <c r="M33" i="4"/>
  <c r="M30" i="4"/>
  <c r="M29" i="4"/>
  <c r="M28" i="4"/>
  <c r="K6" i="71"/>
  <c r="F51" i="4"/>
  <c r="G51" i="4"/>
  <c r="H51" i="4"/>
  <c r="I51" i="4"/>
  <c r="J51" i="4"/>
  <c r="M23" i="4"/>
  <c r="M22" i="4"/>
  <c r="M40" i="4"/>
  <c r="C13" i="77"/>
  <c r="D16" i="77" s="1"/>
  <c r="C14" i="77"/>
  <c r="D14" i="77" s="1"/>
  <c r="C27" i="77"/>
  <c r="C28" i="77"/>
  <c r="D29" i="77"/>
  <c r="C19" i="77"/>
  <c r="D21" i="77"/>
  <c r="C31" i="77"/>
  <c r="D33" i="77" s="1"/>
  <c r="C32" i="77"/>
  <c r="C106" i="77"/>
  <c r="C141" i="77" s="1"/>
  <c r="D145" i="77" s="1"/>
  <c r="C131" i="77"/>
  <c r="C126" i="77"/>
  <c r="D130" i="77" s="1"/>
  <c r="C127" i="77"/>
  <c r="C128" i="77"/>
  <c r="C129" i="77"/>
  <c r="C125" i="77"/>
  <c r="C124" i="77"/>
  <c r="C123" i="77"/>
  <c r="C122" i="77"/>
  <c r="C121" i="77"/>
  <c r="C120" i="77"/>
  <c r="C119" i="77"/>
  <c r="C118" i="77"/>
  <c r="C116" i="77"/>
  <c r="C115" i="77"/>
  <c r="C114" i="77"/>
  <c r="C113" i="77"/>
  <c r="C112" i="77"/>
  <c r="C111" i="77"/>
  <c r="C110" i="77"/>
  <c r="C109" i="77"/>
  <c r="C95" i="77"/>
  <c r="C87" i="77"/>
  <c r="D25" i="77"/>
  <c r="C74" i="77"/>
  <c r="C73" i="77"/>
  <c r="C70" i="77"/>
  <c r="C65" i="77"/>
  <c r="E65" i="77" s="1"/>
  <c r="C8" i="77"/>
  <c r="D11" i="77" s="1"/>
  <c r="C9" i="77"/>
  <c r="C4" i="77"/>
  <c r="D6" i="77" s="1"/>
  <c r="C5" i="77"/>
  <c r="F80" i="75"/>
  <c r="D80" i="75"/>
  <c r="J79" i="75"/>
  <c r="F82" i="75"/>
  <c r="D82" i="75"/>
  <c r="F81" i="75"/>
  <c r="D81" i="75"/>
  <c r="F79" i="75"/>
  <c r="D79" i="75"/>
  <c r="C69" i="77"/>
  <c r="E69" i="77" s="1"/>
  <c r="C47" i="77"/>
  <c r="C68" i="77"/>
  <c r="E68" i="77" s="1"/>
  <c r="C67" i="77"/>
  <c r="E67" i="77"/>
  <c r="C84" i="77"/>
  <c r="C45" i="77"/>
  <c r="C81" i="77"/>
  <c r="E81" i="77"/>
  <c r="C83" i="77"/>
  <c r="C86" i="77"/>
  <c r="C82" i="77"/>
  <c r="C85" i="77"/>
  <c r="L40" i="4"/>
  <c r="J82" i="75"/>
  <c r="K9" i="71"/>
  <c r="C134" i="77"/>
  <c r="C138" i="77"/>
  <c r="C144" i="77"/>
  <c r="C146" i="77"/>
  <c r="C135" i="77"/>
  <c r="C139" i="77"/>
  <c r="C136" i="77"/>
  <c r="C140" i="77"/>
  <c r="C142" i="77"/>
  <c r="C143" i="77"/>
  <c r="C133" i="77"/>
  <c r="C137" i="77"/>
  <c r="N40" i="4"/>
  <c r="C42" i="77" l="1"/>
  <c r="C59" i="77"/>
  <c r="C58" i="77"/>
  <c r="C57" i="77"/>
  <c r="C52" i="77"/>
  <c r="C41" i="77"/>
  <c r="D43" i="77" s="1"/>
  <c r="C53" i="77"/>
  <c r="C64" i="77"/>
  <c r="E64" i="77" s="1"/>
  <c r="C63" i="77"/>
  <c r="E63" i="77" s="1"/>
  <c r="C44" i="77"/>
  <c r="D46" i="77" s="1"/>
  <c r="C62" i="77"/>
  <c r="E62" i="77" s="1"/>
  <c r="C91" i="77"/>
  <c r="C92" i="77"/>
  <c r="C94" i="77"/>
  <c r="C90" i="77"/>
  <c r="E90" i="77" s="1"/>
  <c r="C48" i="77"/>
  <c r="C93" i="77"/>
  <c r="J80" i="75"/>
  <c r="K7" i="71"/>
  <c r="D6" i="71" l="1"/>
  <c r="E43" i="77"/>
  <c r="N22" i="4"/>
  <c r="N23" i="4"/>
  <c r="C89" i="77"/>
  <c r="E89" i="77" s="1"/>
  <c r="D49" i="77"/>
  <c r="D8" i="71" s="1"/>
  <c r="H8" i="71" s="1"/>
  <c r="I8" i="71" s="1"/>
  <c r="K8" i="71" l="1"/>
  <c r="J81" i="75"/>
  <c r="J83" i="75" s="1"/>
  <c r="I11" i="71"/>
  <c r="N28" i="4" l="1"/>
  <c r="N29" i="4"/>
  <c r="N32" i="4"/>
  <c r="N33" i="4"/>
  <c r="N34" i="4"/>
  <c r="N30" i="4"/>
  <c r="N31" i="4"/>
  <c r="N35" i="4"/>
  <c r="L51" i="4"/>
  <c r="N51" i="4" l="1"/>
</calcChain>
</file>

<file path=xl/comments1.xml><?xml version="1.0" encoding="utf-8"?>
<comments xmlns="http://schemas.openxmlformats.org/spreadsheetml/2006/main">
  <authors>
    <author>Eric  Mannel</author>
  </authors>
  <commentList>
    <comment ref="D16" authorId="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<sst xmlns="http://schemas.openxmlformats.org/spreadsheetml/2006/main" count="482" uniqueCount="369">
  <si>
    <t xml:space="preserve"> </t>
  </si>
  <si>
    <t>Duration (d)</t>
  </si>
  <si>
    <t>Task</t>
  </si>
  <si>
    <t>Scientist</t>
  </si>
  <si>
    <t>Engineer</t>
  </si>
  <si>
    <t>Designer</t>
  </si>
  <si>
    <t>Technician</t>
  </si>
  <si>
    <t>Notes</t>
  </si>
  <si>
    <t>Date</t>
  </si>
  <si>
    <t>Task Description</t>
  </si>
  <si>
    <t>Materials and Supplies</t>
  </si>
  <si>
    <t>WBS</t>
  </si>
  <si>
    <t>Trades</t>
  </si>
  <si>
    <t>Student</t>
  </si>
  <si>
    <t>Risk Code</t>
  </si>
  <si>
    <t>Labor</t>
  </si>
  <si>
    <t>Material</t>
  </si>
  <si>
    <t>Total Cost:</t>
  </si>
  <si>
    <t>Date: 2/28/17</t>
  </si>
  <si>
    <t>MANUFACTURER</t>
  </si>
  <si>
    <t xml:space="preserve"> QUANT.</t>
  </si>
  <si>
    <t>Cost Basis</t>
  </si>
  <si>
    <t>Unit Cost</t>
  </si>
  <si>
    <t>Total Cost</t>
  </si>
  <si>
    <t>Hamamatsu</t>
  </si>
  <si>
    <t>S12572-015P</t>
  </si>
  <si>
    <t>Quote</t>
  </si>
  <si>
    <t>Budget Quote</t>
  </si>
  <si>
    <t>Test Stand</t>
  </si>
  <si>
    <t>TBD</t>
  </si>
  <si>
    <t>Preproduction Quote</t>
  </si>
  <si>
    <t>Production Budgetary Quote</t>
  </si>
  <si>
    <t>Engineering Est</t>
  </si>
  <si>
    <t>Towers</t>
  </si>
  <si>
    <t>Totals</t>
  </si>
  <si>
    <t xml:space="preserve">Notes: </t>
  </si>
  <si>
    <t>Sensors</t>
  </si>
  <si>
    <t>SiPMs per EMCal Tower</t>
  </si>
  <si>
    <t>SiPMs per Inner HCal Tower</t>
  </si>
  <si>
    <t>SiPMs per Outer HCal Tower</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</si>
  <si>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</si>
  <si>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</si>
  <si>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</si>
  <si>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</si>
  <si>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</si>
  <si>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</si>
  <si>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</si>
  <si>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</si>
  <si>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</si>
  <si>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</si>
  <si>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</si>
  <si>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</si>
  <si>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</si>
  <si>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</si>
  <si>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</si>
  <si>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</si>
  <si>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X</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</si>
  <si>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</si>
  <si>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</si>
  <si>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</si>
  <si>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</si>
  <si>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</si>
  <si>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</si>
  <si>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</si>
  <si>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</si>
  <si>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</si>
  <si>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</si>
  <si>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</si>
  <si>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(follow link for detailed summary)</t>
  </si>
  <si>
    <t xml:space="preserve">Calorimeter Electronics </t>
  </si>
  <si>
    <t>Sensor Procurement</t>
  </si>
  <si>
    <t>E.J. Mannel</t>
  </si>
  <si>
    <t>x</t>
  </si>
  <si>
    <t>BNL Labor for order placement and tracking: 10%</t>
  </si>
  <si>
    <t>Title: Optical Sensors</t>
  </si>
  <si>
    <t>DESCRIPTION</t>
  </si>
  <si>
    <t>PART NO.</t>
  </si>
  <si>
    <t>Creation Date: 20-Feb-2017</t>
  </si>
  <si>
    <t>Optical Sensors</t>
  </si>
  <si>
    <t>Sensor Procurement: Basis of Estimate</t>
  </si>
  <si>
    <t>Control Account</t>
  </si>
  <si>
    <t>Description</t>
  </si>
  <si>
    <t xml:space="preserve">This account is responsible for the procurement and testing of the optical sensors for the preproduction and production EMCal and HCal detectors. </t>
  </si>
  <si>
    <t>Contributed University labor for for oversite and Q/A testing: 30%</t>
  </si>
  <si>
    <t>Task Summary</t>
  </si>
  <si>
    <t>Costing</t>
  </si>
  <si>
    <t>This work packages covers the procurement and  Q/A testing of the preproduction and production optical sensors for the EMCal and HCal detectors. Procurement of the devices includes writing and  the technical documentation required for procurement, tracking the progress of the procurement and validating delivery of devices. The testing and sorting includes performing the tests required to meet the selection and sorting requirements of the EMCal and HCal detectors and sorting the devices in preperation for subsequent assembly steps. Deliverables are appropriate number of tested and sorted devices for the EMCal and HCal detectors along with documenation on the test results.</t>
  </si>
  <si>
    <t>Test Stand: 40% Engineeering Estimate</t>
  </si>
  <si>
    <t>The following guidelines were used in the cost estimate: 1) Vendor quote for purchase of preproduction sensors, order placed 5/2017. 2) Vendor budgetary quotation for production sensors. 3) Engineering estimate for test equipment based on equipment already built. 3) University labor is combination of  contributed and hourly paid student.  4) BNL labor is for submission of orders and tracking deliveries.
The following guidelines were used for the schedule estimate: 1) Documentation generated prior to submission of purchase request,  1 month. 2) 1 month to issue preproduction sensor order, 6 months to issue  production order. 3) delivery schedule based on Vendor provided estimates</t>
  </si>
  <si>
    <t>Hours</t>
  </si>
  <si>
    <t>1.05.01</t>
  </si>
  <si>
    <t>Optical Sensors: Summary</t>
  </si>
  <si>
    <t>Optical Sensor:Sector 0</t>
  </si>
  <si>
    <t xml:space="preserve">Optical Sensor: EMCal/Hcal Sensors  </t>
  </si>
  <si>
    <t>EMCal Eta: V2.1 Prototype</t>
  </si>
  <si>
    <t>EMCal Phi: V2.1 Prototype</t>
  </si>
  <si>
    <t xml:space="preserve">Total EMCal Towers: V2.1Prototype </t>
  </si>
  <si>
    <t xml:space="preserve">EMCal Eta: Sector 0 </t>
  </si>
  <si>
    <t xml:space="preserve">EMCal Phi: Sector 0 </t>
  </si>
  <si>
    <t>EMCal Sectors: Sector 0</t>
  </si>
  <si>
    <t>Total EMCal Towers: Sector 0</t>
  </si>
  <si>
    <t>EMCal Sector Eta:  Sectors 1-12</t>
  </si>
  <si>
    <t>EMCal Sector Phi: Sectors 1-12</t>
  </si>
  <si>
    <t>EMCal Sectors: Sectors 1-12</t>
  </si>
  <si>
    <t>Total EMCal Towers: Sectors 1-2</t>
  </si>
  <si>
    <t>EMCal Sector Eta:  Sectors 13-64</t>
  </si>
  <si>
    <t>EMCal Sector Phi: Sectors 13-64</t>
  </si>
  <si>
    <t xml:space="preserve">EMCal Sectors: Sectors 13-64 </t>
  </si>
  <si>
    <t>Total EMCal Towers: Sectors 13-64</t>
  </si>
  <si>
    <t>HCal Eta: V2.1 Prototype</t>
  </si>
  <si>
    <t>HCal Phi: V2.1 Prototype</t>
  </si>
  <si>
    <t>Total Hcal Towers: V2.1 Prototype</t>
  </si>
  <si>
    <t>HCal Eta: Modules 1-6</t>
  </si>
  <si>
    <t>HCal Phi: Modules 1-6</t>
  </si>
  <si>
    <t>Total Hcal Towers: Modules 1-6</t>
  </si>
  <si>
    <t>HCal Eta: Modules 7-32</t>
  </si>
  <si>
    <t>HCal Phi: Modules 7-32</t>
  </si>
  <si>
    <t>Total Hcal Towers: Modules 7-32</t>
  </si>
  <si>
    <t>EMCal V2.1 Protoype Sensors</t>
  </si>
  <si>
    <t>EMCal Sector 0 Sensors</t>
  </si>
  <si>
    <t>EMCal Sector 1-12  Sensors</t>
  </si>
  <si>
    <t>HCal Modules 1-6 Sensors</t>
  </si>
  <si>
    <t>EMCal Sectors 13-64 Sensors</t>
  </si>
  <si>
    <t>HCal Modules 7-32 Sensors- Outer</t>
  </si>
  <si>
    <t>EMCal Electronics</t>
  </si>
  <si>
    <t>4 Towers/SiPM Daughter Board</t>
  </si>
  <si>
    <t>EMCal Interface Boards</t>
  </si>
  <si>
    <t>Calorimeter Controller Boards- EMCal</t>
  </si>
  <si>
    <t>1 Controller/ 1/2-Sector- Min Lot Size of 4</t>
  </si>
  <si>
    <t>EMCal SiPM Daughter Boards: Sector 0</t>
  </si>
  <si>
    <t>EMCal Preamp Boards:  Sector 0</t>
  </si>
  <si>
    <t>EMCal Interface Board: Sector 0</t>
  </si>
  <si>
    <t>Calorimeter Controller Boards: Sector0</t>
  </si>
  <si>
    <t>1 Controller/ 1/2-Sector- Expect to use V2.1 Prototyp</t>
  </si>
  <si>
    <t>EMCal SiPM Daughter Boards: Sectors 1-12</t>
  </si>
  <si>
    <t>EMCal Preamp Boards:  Sectors 1-12</t>
  </si>
  <si>
    <t>EMCal Interface Board: Sectors 1-12</t>
  </si>
  <si>
    <t>Calorimeter Controller Boards: Sectors 1-12</t>
  </si>
  <si>
    <t>1 Controller/ 1/2-Sector</t>
  </si>
  <si>
    <t>EMCal SiPM Daughter Boards: Sectors 13-64</t>
  </si>
  <si>
    <t>EMCal Preamp Boards:  Sectors 13-64</t>
  </si>
  <si>
    <t>EMCal Interface Board:  Sectors 13-64</t>
  </si>
  <si>
    <t>Calorimeter Controller Boards: Sectors 13-64</t>
  </si>
  <si>
    <t>HCal Electronics</t>
  </si>
  <si>
    <t>HCal SiPM Boards: V2.1 Prototype</t>
  </si>
  <si>
    <t>Inner HCal only, reuse outer HCal prototype</t>
  </si>
  <si>
    <t>HCal Preamps: V2.1 Prototype</t>
  </si>
  <si>
    <t xml:space="preserve">1 per tower, Inner and Outer HCal </t>
  </si>
  <si>
    <t>HCal Interface: V2.1 Prototype</t>
  </si>
  <si>
    <t xml:space="preserve">One inner, one outer HCal </t>
  </si>
  <si>
    <t>HCal LED Driver: V2.1 Prototype</t>
  </si>
  <si>
    <t>HCal Backplane: V2.1 Prototype</t>
  </si>
  <si>
    <t>Inner HCal only</t>
  </si>
  <si>
    <t>HCal Contoller: V2.1 Prototype</t>
  </si>
  <si>
    <t>Use EMCal controller</t>
  </si>
  <si>
    <t>HCal Crates: V2.1 Prototype</t>
  </si>
  <si>
    <t>Reuse from prevous prototypes</t>
  </si>
  <si>
    <t xml:space="preserve">HCal SiPM Board: Modules 1-6
</t>
  </si>
  <si>
    <t>HCal Preamps: : Modules 1-6</t>
  </si>
  <si>
    <t>HCal Interface: Modules 1-6</t>
  </si>
  <si>
    <t>HCal LED Driver: Modules 1-6</t>
  </si>
  <si>
    <t>HCal Backplane: Modules 1-6</t>
  </si>
  <si>
    <t>HCal Contoller: Modules 1-6</t>
  </si>
  <si>
    <t>HCal Crates: Modules 1-6</t>
  </si>
  <si>
    <t xml:space="preserve">HCal SiPM Boards: Modules 7-32
</t>
  </si>
  <si>
    <t>HCal Preamps: Modules 7-32</t>
  </si>
  <si>
    <t>HCal Interface: Modules 7-32</t>
  </si>
  <si>
    <t>HCal LED Driver: Modules 7-32</t>
  </si>
  <si>
    <t>HCal Backplane: Modules 7-32</t>
  </si>
  <si>
    <t>HCal Contoller: Modules 7-32</t>
  </si>
  <si>
    <t>HCal Crates: Modules 7-32</t>
  </si>
  <si>
    <t>Digitizers</t>
  </si>
  <si>
    <t>Number of Channel/Digitizer</t>
  </si>
  <si>
    <t>Number of Digitizers/XMIT Group</t>
  </si>
  <si>
    <t>To meet readout requirements of 16 samples per channel in less then 40 microSeconds</t>
  </si>
  <si>
    <t>Number of XMIT Groups/Crate</t>
  </si>
  <si>
    <t>Number of Controllers/Crate</t>
  </si>
  <si>
    <t>Number of Crates/Clock Master</t>
  </si>
  <si>
    <t>Assume 1 clock master per rack and 4 crates/Rack</t>
  </si>
  <si>
    <t>Number of Digitizers/Sector: Sectors 13-64</t>
  </si>
  <si>
    <t>Assume that digitizers don't span sectors for triggering purposes.</t>
  </si>
  <si>
    <t>Number of Crates: 1/2 Crate Production</t>
  </si>
  <si>
    <t>Number of Crates: 7 Crate Production</t>
  </si>
  <si>
    <t>6 Full Crates  EMCal, 1 Full Crate HCal</t>
  </si>
  <si>
    <t>Number of Crates: Final Production</t>
  </si>
  <si>
    <t xml:space="preserve">22 Full Crates EMCal ,  1 Full Crate HCal </t>
  </si>
  <si>
    <t>Digitizer Boards: 1/2 Crate</t>
  </si>
  <si>
    <t>Trigger Interface</t>
  </si>
  <si>
    <t>XMIT Boards: 1/2 Crate</t>
  </si>
  <si>
    <t>Digitizer Crates: 1/2 Crate</t>
  </si>
  <si>
    <t>Crate Controllers: 1/2 Crate</t>
  </si>
  <si>
    <t>Digitizer Backplanes: 1/2 Crate</t>
  </si>
  <si>
    <t>Digitizer  JSEB2 Boards: 1/2 Crate</t>
  </si>
  <si>
    <t>Recycled from PHENIX</t>
  </si>
  <si>
    <t>Clock Masters: 1/2 Crate</t>
  </si>
  <si>
    <t>Digitizer Boards: 7 Crate System</t>
  </si>
  <si>
    <t xml:space="preserve">6 crates for EMCal 1 Crate for HCal </t>
  </si>
  <si>
    <t>XMIT Boards: 7 Crate System</t>
  </si>
  <si>
    <t>Digitizer Crates: 7 Crate System</t>
  </si>
  <si>
    <t>Crate Controllers: 7 Crate System</t>
  </si>
  <si>
    <t>Digitizer Backplanes: 7 Crate System</t>
  </si>
  <si>
    <t>Digitizer  JSEB2 Boards: 7 Crate System</t>
  </si>
  <si>
    <t>Clock Masters: 7 Crate System</t>
  </si>
  <si>
    <t>Patch Fibers: Xmit 7 Crate System</t>
  </si>
  <si>
    <t>Patch Fibers: Controller  7 Crate System</t>
  </si>
  <si>
    <t>Patch Fibers: Clock Master  7 Crate System</t>
  </si>
  <si>
    <t>Patch Fibers: Trigger  7 Crate System</t>
  </si>
  <si>
    <t>Total Fiber Count</t>
  </si>
  <si>
    <t>Power Systems</t>
  </si>
  <si>
    <t>1 Power system/rack (4 crates)</t>
  </si>
  <si>
    <t>Digitizer Boards: Final Production</t>
  </si>
  <si>
    <t>XMIT Boards: Final Production</t>
  </si>
  <si>
    <t>Digitizer Crates: Final Production</t>
  </si>
  <si>
    <t>Crate Controllers: Final Production</t>
  </si>
  <si>
    <t>Digitizer Backplanes: Final Production</t>
  </si>
  <si>
    <t>Digitizer  JSEB2 Boards: Final Production</t>
  </si>
  <si>
    <t>Clock Masters: Final Production</t>
  </si>
  <si>
    <t>Patch Fibers: XmitFinal Production</t>
  </si>
  <si>
    <t>Patch Fibers: Controller Final Production</t>
  </si>
  <si>
    <t>Patch Fibers: Clock Master Final Production</t>
  </si>
  <si>
    <t>Patch Fibers: Trigger Final Production</t>
  </si>
  <si>
    <t>This sheet summarizes the number of modules required for the Calorimeter electronics  based on the total number of towers in the combined EMCal/Hcal subsystems.</t>
  </si>
  <si>
    <t>Procurement Totals</t>
  </si>
  <si>
    <t>Total Sensors: R&amp;D Productiom</t>
  </si>
  <si>
    <t>Total Sensors: Production</t>
  </si>
  <si>
    <t>Activity ID</t>
  </si>
  <si>
    <t xml:space="preserve">This work package covers the procurement and Q/A  of all optical sensors for the proproduction, early production  and full production rounds for the EMCal and HCal detectors. Procurement includes writing design specifications, obtaining quotes, placing orders and tracking delivery. Testing includes measuring the operational characteristics of the device and sorting the devices to meet the performace specifications of the HCal and EMCal detectors. Deliverables are all the required sensors for EMCal and HCal, fully tested and sorted to meet the assembly requirements for the EMCal and HCal. A 10% yield loss due to damage or loss in the in-house testing phase is assumed. Testing equipment will be fabricated for the early production and full production </t>
  </si>
  <si>
    <t>This is for test stand and eqipment needed to test the SiPMs</t>
  </si>
  <si>
    <t>Last Revision Date: 01-Feb-2018</t>
  </si>
  <si>
    <t>Design Uncertainty</t>
  </si>
  <si>
    <t>Optical Sensor: Production</t>
  </si>
  <si>
    <t>Sector 0 Sensors: 0%; Order placed and received</t>
  </si>
  <si>
    <t>% Uncertianty</t>
  </si>
  <si>
    <t>% Design Uncertainty</t>
  </si>
  <si>
    <t>Order optical sensors for EMCal Sectors 13-64 and HCal modules 7-32.  A total of 67,000 devices are required.</t>
  </si>
  <si>
    <t>Guidelines Used in Developing Estimate</t>
  </si>
  <si>
    <t>Materials and Supplies + %Design Uncertainty</t>
  </si>
  <si>
    <t>Total Cost + %Design Uncertainty</t>
  </si>
  <si>
    <t>Prepro EMCal/HCal sensors Production: - Provide Requirements to Procurement</t>
  </si>
  <si>
    <t>sPHENIX WBS 1.05.01: Optical Sensors</t>
  </si>
  <si>
    <t>WBS: 1.05.01</t>
  </si>
  <si>
    <t>Optical Sensors: EMCal/Hcal Sensors: 25%  outdated Budgtary Quote</t>
  </si>
  <si>
    <t>Optical Sensors: Production: 25%- Outdated Budgtary Quote</t>
  </si>
  <si>
    <t>Provide all the documentation for procurement necessary to the procurement office to order optical sensors for EMCal Sectors 1-12 and HCal modules 1-6.  A total of 20,000 devices are required.</t>
  </si>
  <si>
    <t>Write Design Change Specifications for Optical Sensors: Sector 0 - Labor</t>
  </si>
  <si>
    <t>Write Design Change Specifications for Optical Sensors: Sector 0 - M&amp;S</t>
  </si>
  <si>
    <t>Order Sensors: Sector 0 - Labor</t>
  </si>
  <si>
    <t>Order Sensors: Sector 0 - M&amp;S</t>
  </si>
  <si>
    <t>Q/A Delivered Sensors: Sector 0 - Labor</t>
  </si>
  <si>
    <t>Q/A Delivered Sensors: Sector 0 - M&amp;S</t>
  </si>
  <si>
    <t>EMCal/HCal Sensors Tested and Delivered: Sector 0</t>
  </si>
  <si>
    <t>Prepro EMCal/HCal sensors Production: - Prepare &amp; Send Solicitation</t>
  </si>
  <si>
    <t>Prepro EMCal/HCal sensors Production: - Vendor Responses &amp; Selection</t>
  </si>
  <si>
    <t>EMCal/HCal sensors Production: - delivery complete</t>
  </si>
  <si>
    <t>Optical Sensor Procurement Complete</t>
  </si>
  <si>
    <t>Activity Name</t>
  </si>
  <si>
    <t>Place order for V2.1 and Sector 0 SiPMs</t>
  </si>
  <si>
    <t xml:space="preserve">Write the specification documentation for the V2.1 and Sector 0 SiPMS </t>
  </si>
  <si>
    <t>This is deilvery of 10K optical sensors based on vendor guidance for delivery schedule.</t>
  </si>
  <si>
    <t>Milestone</t>
  </si>
  <si>
    <t>This is the estimated labor for Q/A testing the sector 0 optical sensors</t>
  </si>
  <si>
    <t>This is the estimated materials required for Q/A testing the sector 0 optical sensors</t>
  </si>
  <si>
    <t xml:space="preserve">This task covers the final selection and contract preperation for EMCal Sector 1-12 and Hcal module 1-6 optical sensors. </t>
  </si>
  <si>
    <t>This is delivery of 12K optical sensors based on vendor guidance for delivery schedule.</t>
  </si>
  <si>
    <t>This is the lead time for the vendor to start production of the optical sensors.</t>
  </si>
  <si>
    <t>This is delivery of 10K optical sensors based on vendor guidance for delivery schedule.</t>
  </si>
  <si>
    <t>This task cover the labor for Q/A testing and sorting of 10K optical sensors</t>
  </si>
  <si>
    <t>This task cover the labor for Q/A testing and sorting of 12K optical sensors</t>
  </si>
  <si>
    <t>Last Revision Date: 12-April-2018</t>
  </si>
  <si>
    <t>This task cover the material for Q/A testing and sorting of optical sensors</t>
  </si>
  <si>
    <t>This is deilvery of 7K optical sensors based on vendor guidance for delivery schedule.</t>
  </si>
  <si>
    <t>This task cover the labor for Q/A testing and sorting of 7K optical sensors</t>
  </si>
  <si>
    <t>65 v18</t>
  </si>
  <si>
    <t>Complete</t>
  </si>
  <si>
    <t>Total Sensors: Preproduction Prototypes</t>
  </si>
  <si>
    <t>EMCal Preamp Boards: V2.1 Prototype</t>
  </si>
  <si>
    <t>EMCal SiPM Daughter Boards: V2.1 Prototype</t>
  </si>
  <si>
    <t>16 Towers/Preamp Board</t>
  </si>
  <si>
    <t>1 Interface/4 Preamp Boards- Min Lot Size of 4</t>
  </si>
  <si>
    <t>1 Interface/4 Preamp Boards</t>
  </si>
  <si>
    <t>Number of Digitizers/Sector: Sectors 0-12</t>
  </si>
  <si>
    <t>Total Cost+10% Yield Factor</t>
  </si>
  <si>
    <t>SUM</t>
  </si>
  <si>
    <t>Sum of two cells; link is to first</t>
  </si>
  <si>
    <t>Sum of eight cells; link is to first</t>
  </si>
  <si>
    <t>NOTE: This is the BOE File for the SiPM Optical Sensors</t>
  </si>
  <si>
    <t>This Action was recorded in PCR-02</t>
  </si>
  <si>
    <t>This included both cost and schedule updates.</t>
  </si>
  <si>
    <t>The actual contract prices and delivery have been incorporated into the sPHENIX P6 baseline.</t>
  </si>
  <si>
    <t>These devices were placed under contract with Hamamatsu Photonics  in October 2018</t>
  </si>
  <si>
    <t>This was done before the BOE were refreshed for the 2019 sPHENIX Baseline for PD-2/3..</t>
  </si>
  <si>
    <t>Links to EMCal and HCal fabrication were also updated to correctly incorporate the delivery schedule.</t>
  </si>
  <si>
    <t>These are for the Calorimeters, both EMCal (WBS 1.3) and HCal (WBS1.4)</t>
  </si>
  <si>
    <t>Last Revision Date: 31-March-2019</t>
  </si>
  <si>
    <t>S211600</t>
  </si>
  <si>
    <t>S211700</t>
  </si>
  <si>
    <t>S211800</t>
  </si>
  <si>
    <t>S211900</t>
  </si>
  <si>
    <t>S212000</t>
  </si>
  <si>
    <t>S212100</t>
  </si>
  <si>
    <t>S212200</t>
  </si>
  <si>
    <t>S212300</t>
  </si>
  <si>
    <t>S212400</t>
  </si>
  <si>
    <t>S212500</t>
  </si>
  <si>
    <t>S212600</t>
  </si>
  <si>
    <t>Prepro EMCal/HCal sensors Production: - 23K units Contract Award(s)</t>
  </si>
  <si>
    <t>S212700</t>
  </si>
  <si>
    <t>Prepro EMCal/HCal sensors Production: - 77K units Contract Award(s)</t>
  </si>
  <si>
    <t>Prepro EMCal/HCal sensors Production: - Vendor Leadtime FY18</t>
  </si>
  <si>
    <t>Prepro EMCal/HCal sensors Production: - Vendor Leadtime FY19</t>
  </si>
  <si>
    <t>S212800</t>
  </si>
  <si>
    <t>S212900</t>
  </si>
  <si>
    <t>S213000</t>
  </si>
  <si>
    <t>S213010</t>
  </si>
  <si>
    <t>S213100</t>
  </si>
  <si>
    <t>S213200 / S213205</t>
  </si>
  <si>
    <t>S213210 / S213215</t>
  </si>
  <si>
    <t>S213300 / S213305</t>
  </si>
  <si>
    <t>S214700</t>
  </si>
  <si>
    <t>Prepro EMCal/HCal sensors Production: - deliver Batch 1: 8K units units 1 - 8K</t>
  </si>
  <si>
    <t>Prepro EMCal/HCal sensors Production: - deliver Batch 2: 8K units</t>
  </si>
  <si>
    <t>Prepro EMCal/HCal sensors Production: - deliver Batch 3: 7K units</t>
  </si>
  <si>
    <t>Prepro Q/A Tested &amp; Sorted devices Batch 1:  8K units</t>
  </si>
  <si>
    <t>Prepro Q/A Tested &amp; Sorted devices Batch 2 : 8K units</t>
  </si>
  <si>
    <t>Prepro Q/A Tested &amp; Sorted devices Batch 3: 7K units</t>
  </si>
  <si>
    <t>EMCal/HCal sensors Production: - deliver Batch 4: 8K units</t>
  </si>
  <si>
    <t>EMCal/HCal sensors Production: - deliver Batch 5: 8K units</t>
  </si>
  <si>
    <t>EMCal/HCal sensors Production: - deliver Batch 6: 8K units</t>
  </si>
  <si>
    <t>EMCal/HCal sensors Production: - deliver Batch 7: 8K units</t>
  </si>
  <si>
    <t>EMCal/HCal sensors Production: - deliver Batch 8: 8K units</t>
  </si>
  <si>
    <t>EMCal/HCal sensors Production: - deliver Batch 9: 8K units</t>
  </si>
  <si>
    <t>EMCal/HCal sensors Production: - deliver Batch 10: 8K units</t>
  </si>
  <si>
    <t>EMCal/HCal sensors Production: - deliver Batch 11: 8K units</t>
  </si>
  <si>
    <t>EMCal/HCal sensors Production: - deliver Batch 12: 8K units</t>
  </si>
  <si>
    <t>EMCal/HCal sensors Production: - deliver Batch 13: 5K units</t>
  </si>
  <si>
    <t>S214800</t>
  </si>
  <si>
    <t>S214900</t>
  </si>
  <si>
    <t>S215000</t>
  </si>
  <si>
    <t>S215100</t>
  </si>
  <si>
    <t>S215200</t>
  </si>
  <si>
    <t>S215300</t>
  </si>
  <si>
    <t>S215310</t>
  </si>
  <si>
    <t>S215320</t>
  </si>
  <si>
    <t>S215400</t>
  </si>
  <si>
    <t>S215500</t>
  </si>
  <si>
    <t>S215600 / S215605</t>
  </si>
  <si>
    <t>Q/A Tested &amp; Sorted Production devices Batch 4: 8K units</t>
  </si>
  <si>
    <t>S245000</t>
  </si>
  <si>
    <t>Procure test stand for SiPMs</t>
  </si>
  <si>
    <t>Q/A Tested &amp; Sorted Production devices Batch 5: 8K units</t>
  </si>
  <si>
    <t>Q/A Tested &amp; Sorted Production devices Batch 6: 8K units</t>
  </si>
  <si>
    <t>Q/A Tested &amp; Sorted Production devices Batch 7: 8K units</t>
  </si>
  <si>
    <t>Q/A Tested &amp; Sorted Production devices Batch 8: 8K units</t>
  </si>
  <si>
    <t>Q/A Tested &amp; Sorted Production devices Batch 9: 8K units</t>
  </si>
  <si>
    <t>Q/A Tested &amp; Sorted Production devices Batch 10: 8K units</t>
  </si>
  <si>
    <t>Q/A Tested &amp; Sorted Production devices Batch 11: 8K units</t>
  </si>
  <si>
    <t>S216500</t>
  </si>
  <si>
    <t>S215900 / S215905</t>
  </si>
  <si>
    <t>S215800 / S215805</t>
  </si>
  <si>
    <t>S216000 / S216005</t>
  </si>
  <si>
    <t>S216100 / S216105</t>
  </si>
  <si>
    <t>S216200 / S216205</t>
  </si>
  <si>
    <t>S216300 / S216305</t>
  </si>
  <si>
    <t>S216310 / S216315</t>
  </si>
  <si>
    <t>Q/A Tested &amp; Sorted Production devices Batch 12: 8K units</t>
  </si>
  <si>
    <t>Q/A Tested &amp; Sorted Production devices Batch 13: 8K units</t>
  </si>
  <si>
    <t>S216320 / S216325</t>
  </si>
  <si>
    <t>S216400 / S216405</t>
  </si>
  <si>
    <t>TOTAL Hours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</si>
</sst>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8" formatCode="&quot;$&quot;#,##0.00_);[Red]\(&quot;$&quot;#,##0.00\)"/>
    <numFmt numFmtId="43" formatCode="_(* #,##0.00_);_(* \(#,##0.00\);_(* &quot;-&quot;??_);_(@_)"/>
    <numFmt numFmtId="164" formatCode="&quot;$&quot;#,##0.00"/>
    <numFmt numFmtId="165" formatCode="_(* #,##0_);_(* \(#,##0\);_(* &quot;-&quot;??_);_(@_)"/>
    <numFmt numFmtId="166" formatCode="&quot;$&quot;#,##0"/>
  </numFmts>
  <fonts count="24" x14ac:knownFonts="1">
    <font>
      <sz val="12"/>
      <color theme="1"/>
      <name val="Calibri"/>
      <family val="2"/>
      <scheme val="minor"/>
    </font>
    <font>
      <sz val="12"/>
      <color theme="1"/>
      <name val="Calibri"/>
      <family val="2"/>
      <scheme val="minor"/>
    </font>
    <font>
      <u/>
      <sz val="12"/>
      <color theme="10"/>
      <name val="Calibri"/>
      <family val="2"/>
      <scheme val="minor"/>
    </font>
    <font>
      <u/>
      <sz val="12"/>
      <color theme="11"/>
      <name val="Calibri"/>
      <family val="2"/>
      <scheme val="minor"/>
    </font>
    <font>
      <b/>
      <sz val="14"/>
      <name val="Calibri"/>
      <family val="2"/>
    </font>
    <font>
      <b/>
      <sz val="14"/>
      <color indexed="8"/>
      <name val="Calibri"/>
      <family val="2"/>
    </font>
    <font>
      <b/>
      <sz val="12"/>
      <color indexed="8"/>
      <name val="Calibri"/>
      <family val="2"/>
    </font>
    <font>
      <sz val="8"/>
      <name val="Calibri"/>
      <family val="2"/>
      <scheme val="minor"/>
    </font>
    <font>
      <sz val="10"/>
      <name val="Arial"/>
      <family val="2"/>
    </font>
    <font>
      <sz val="10"/>
      <color rgb="FFFF0000"/>
      <name val="Arial"/>
      <family val="2"/>
      <charset val="204"/>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18"/>
      <color theme="1"/>
      <name val="Calibri"/>
      <family val="2"/>
      <scheme val="minor"/>
    </font>
    <font>
      <sz val="9"/>
      <color indexed="81"/>
      <name val="Calibri"/>
      <family val="2"/>
    </font>
    <font>
      <b/>
      <sz val="9"/>
      <color indexed="81"/>
      <name val="Calibri"/>
      <family val="2"/>
    </font>
    <font>
      <sz val="12"/>
      <name val="Arial"/>
      <family val="2"/>
    </font>
    <font>
      <sz val="12"/>
      <color rgb="FF000000"/>
      <name val="Calibri"/>
      <family val="2"/>
      <scheme val="minor"/>
    </font>
    <font>
      <sz val="12"/>
      <name val="Calibri"/>
      <family val="2"/>
      <scheme val="minor"/>
    </font>
    <font>
      <b/>
      <sz val="12"/>
      <color theme="1"/>
      <name val="Calibri"/>
      <family val="2"/>
      <scheme val="minor"/>
    </font>
  </fonts>
  <fills count="11">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theme="6" tint="0.59999389629810485"/>
        <bgColor indexed="64"/>
      </patternFill>
    </fill>
    <fill>
      <patternFill patternType="solid">
        <fgColor rgb="FFFFFF00"/>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auto="1"/>
      </top>
      <bottom style="medium">
        <color auto="1"/>
      </bottom>
      <diagonal/>
    </border>
    <border>
      <left/>
      <right/>
      <top/>
      <bottom style="thin">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double">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indexed="64"/>
      </right>
      <top style="thin">
        <color auto="1"/>
      </top>
      <bottom/>
      <diagonal/>
    </border>
  </borders>
  <cellStyleXfs count="938">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43" fontId="1"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277">
    <xf numFmtId="0" fontId="0" fillId="0" borderId="0" xfId="0"/>
    <xf numFmtId="49" fontId="0" fillId="0" borderId="0" xfId="0" applyNumberFormat="1" applyAlignment="1">
      <alignment vertical="top" wrapText="1"/>
    </xf>
    <xf numFmtId="0" fontId="0" fillId="0" borderId="0" xfId="0" applyAlignment="1">
      <alignment vertical="top"/>
    </xf>
    <xf numFmtId="49" fontId="4" fillId="2" borderId="1" xfId="0" applyNumberFormat="1" applyFont="1" applyFill="1" applyBorder="1" applyAlignment="1">
      <alignment vertical="top" wrapText="1"/>
    </xf>
    <xf numFmtId="0" fontId="6" fillId="0" borderId="0" xfId="0" applyFont="1"/>
    <xf numFmtId="0" fontId="4" fillId="2" borderId="1" xfId="0" applyFont="1" applyFill="1" applyBorder="1" applyAlignment="1">
      <alignment vertical="top" wrapText="1"/>
    </xf>
    <xf numFmtId="0" fontId="0" fillId="0" borderId="0" xfId="0" applyAlignment="1">
      <alignment wrapText="1"/>
    </xf>
    <xf numFmtId="0" fontId="0" fillId="0" borderId="0" xfId="0" applyAlignment="1">
      <alignment horizontal="left"/>
    </xf>
    <xf numFmtId="0" fontId="0" fillId="0" borderId="0" xfId="0" applyAlignment="1">
      <alignment horizontal="center"/>
    </xf>
    <xf numFmtId="49" fontId="0" fillId="0" borderId="4" xfId="0" applyNumberFormat="1" applyBorder="1" applyAlignment="1">
      <alignment vertical="top" wrapText="1"/>
    </xf>
    <xf numFmtId="4" fontId="0" fillId="0" borderId="0" xfId="0" applyNumberFormat="1"/>
    <xf numFmtId="4" fontId="5" fillId="3" borderId="1" xfId="0" applyNumberFormat="1" applyFont="1" applyFill="1" applyBorder="1" applyAlignment="1">
      <alignment horizontal="center" wrapText="1"/>
    </xf>
    <xf numFmtId="4" fontId="5" fillId="3" borderId="1" xfId="0" applyNumberFormat="1" applyFont="1" applyFill="1" applyBorder="1" applyAlignment="1">
      <alignment wrapText="1"/>
    </xf>
    <xf numFmtId="0" fontId="8" fillId="0" borderId="0" xfId="0" applyFont="1"/>
    <xf numFmtId="14" fontId="8" fillId="0" borderId="0" xfId="0" applyNumberFormat="1" applyFont="1"/>
    <xf numFmtId="8" fontId="8" fillId="0" borderId="0" xfId="0" applyNumberFormat="1" applyFont="1"/>
    <xf numFmtId="0" fontId="9" fillId="0" borderId="0" xfId="0" applyFont="1"/>
    <xf numFmtId="0" fontId="8" fillId="0" borderId="5" xfId="0" applyFont="1" applyBorder="1" applyAlignment="1">
      <alignment horizontal="center"/>
    </xf>
    <xf numFmtId="8" fontId="8" fillId="0" borderId="5" xfId="0" applyNumberFormat="1" applyFont="1" applyBorder="1" applyAlignment="1">
      <alignment horizontal="center"/>
    </xf>
    <xf numFmtId="0" fontId="8" fillId="0" borderId="0" xfId="0" applyFont="1" applyAlignment="1">
      <alignment horizontal="center"/>
    </xf>
    <xf numFmtId="14" fontId="8" fillId="0" borderId="0" xfId="0" applyNumberFormat="1" applyFont="1" applyAlignment="1">
      <alignment horizontal="center"/>
    </xf>
    <xf numFmtId="0" fontId="8" fillId="0" borderId="0" xfId="0" applyFont="1" applyAlignment="1">
      <alignment horizontal="right"/>
    </xf>
    <xf numFmtId="0" fontId="0" fillId="0" borderId="0" xfId="0" applyAlignment="1">
      <alignment horizontal="right"/>
    </xf>
    <xf numFmtId="0" fontId="8" fillId="0" borderId="0" xfId="0" applyFont="1" applyAlignment="1">
      <alignment horizontal="left"/>
    </xf>
    <xf numFmtId="14" fontId="8" fillId="0" borderId="5" xfId="0" applyNumberFormat="1" applyFont="1" applyBorder="1" applyAlignment="1">
      <alignment horizontal="center"/>
    </xf>
    <xf numFmtId="14" fontId="0" fillId="0" borderId="0" xfId="0" applyNumberFormat="1"/>
    <xf numFmtId="0" fontId="0" fillId="4" borderId="6" xfId="0" applyFill="1" applyBorder="1"/>
    <xf numFmtId="0" fontId="0" fillId="4" borderId="7" xfId="0" applyFill="1" applyBorder="1"/>
    <xf numFmtId="0" fontId="0" fillId="4" borderId="10" xfId="0" applyFill="1" applyBorder="1"/>
    <xf numFmtId="0" fontId="0" fillId="4" borderId="11" xfId="0" applyFill="1" applyBorder="1"/>
    <xf numFmtId="0" fontId="0" fillId="4" borderId="0" xfId="0" applyFill="1"/>
    <xf numFmtId="0" fontId="0" fillId="4" borderId="14" xfId="0" applyFill="1" applyBorder="1"/>
    <xf numFmtId="0" fontId="0" fillId="4" borderId="15" xfId="0" applyFill="1" applyBorder="1"/>
    <xf numFmtId="0" fontId="0" fillId="4" borderId="16" xfId="0" applyFill="1" applyBorder="1"/>
    <xf numFmtId="0" fontId="0" fillId="4" borderId="19" xfId="0" applyFill="1" applyBorder="1"/>
    <xf numFmtId="0" fontId="11" fillId="6" borderId="0" xfId="0" applyFont="1" applyFill="1"/>
    <xf numFmtId="0" fontId="11" fillId="0" borderId="0" xfId="0" applyFont="1"/>
    <xf numFmtId="0" fontId="12" fillId="6" borderId="0" xfId="0" applyFont="1" applyFill="1"/>
    <xf numFmtId="0" fontId="12" fillId="0" borderId="0" xfId="0" applyFont="1"/>
    <xf numFmtId="0" fontId="0" fillId="6" borderId="11" xfId="0" applyFill="1" applyBorder="1"/>
    <xf numFmtId="0" fontId="0" fillId="6" borderId="0" xfId="0" applyFill="1"/>
    <xf numFmtId="0" fontId="0" fillId="6" borderId="14" xfId="0" applyFill="1" applyBorder="1"/>
    <xf numFmtId="0" fontId="13" fillId="6" borderId="11" xfId="0" applyFont="1" applyFill="1" applyBorder="1"/>
    <xf numFmtId="0" fontId="13" fillId="6" borderId="0" xfId="0" applyFont="1" applyFill="1"/>
    <xf numFmtId="0" fontId="13" fillId="6" borderId="14" xfId="0" applyFont="1" applyFill="1" applyBorder="1"/>
    <xf numFmtId="0" fontId="13" fillId="0" borderId="0" xfId="0" applyFont="1"/>
    <xf numFmtId="0" fontId="0" fillId="6" borderId="15" xfId="0" applyFill="1" applyBorder="1"/>
    <xf numFmtId="0" fontId="0" fillId="6" borderId="16" xfId="0" applyFill="1" applyBorder="1"/>
    <xf numFmtId="0" fontId="0" fillId="6" borderId="19" xfId="0" applyFill="1" applyBorder="1"/>
    <xf numFmtId="0" fontId="0" fillId="5" borderId="0" xfId="0" applyFill="1"/>
    <xf numFmtId="0" fontId="0" fillId="8" borderId="6" xfId="0" applyFill="1" applyBorder="1"/>
    <xf numFmtId="0" fontId="0" fillId="8" borderId="7" xfId="0" applyFill="1" applyBorder="1"/>
    <xf numFmtId="0" fontId="0" fillId="8" borderId="11" xfId="0" applyFill="1" applyBorder="1"/>
    <xf numFmtId="0" fontId="0" fillId="8" borderId="0" xfId="0" applyFill="1"/>
    <xf numFmtId="0" fontId="0" fillId="5" borderId="0" xfId="0" applyFill="1" applyAlignment="1">
      <alignment vertical="center"/>
    </xf>
    <xf numFmtId="0" fontId="0" fillId="5" borderId="11" xfId="0" applyFill="1" applyBorder="1"/>
    <xf numFmtId="0" fontId="0" fillId="5" borderId="14" xfId="0" applyFill="1" applyBorder="1"/>
    <xf numFmtId="0" fontId="0" fillId="5" borderId="16" xfId="0" applyFill="1" applyBorder="1" applyProtection="1">
      <protection locked="0"/>
    </xf>
    <xf numFmtId="0" fontId="11" fillId="5" borderId="0" xfId="0" applyFont="1" applyFill="1" applyAlignment="1">
      <alignment horizontal="left" indent="1"/>
    </xf>
    <xf numFmtId="0" fontId="0" fillId="5" borderId="15" xfId="0" applyFill="1" applyBorder="1"/>
    <xf numFmtId="0" fontId="0" fillId="5" borderId="16" xfId="0" applyFill="1" applyBorder="1"/>
    <xf numFmtId="0" fontId="0" fillId="5" borderId="19" xfId="0" applyFill="1" applyBorder="1"/>
    <xf numFmtId="0" fontId="16" fillId="5" borderId="11" xfId="0" applyFont="1" applyFill="1" applyBorder="1" applyAlignment="1" applyProtection="1">
      <alignment vertical="top"/>
      <protection locked="0"/>
    </xf>
    <xf numFmtId="0" fontId="16" fillId="5" borderId="0" xfId="0" applyFont="1" applyFill="1" applyAlignment="1" applyProtection="1">
      <alignment vertical="top"/>
      <protection locked="0"/>
    </xf>
    <xf numFmtId="0" fontId="16" fillId="5" borderId="14" xfId="0" applyFont="1" applyFill="1" applyBorder="1" applyAlignment="1" applyProtection="1">
      <alignment vertical="top"/>
      <protection locked="0"/>
    </xf>
    <xf numFmtId="0" fontId="0" fillId="5" borderId="11" xfId="0" applyFill="1" applyBorder="1" applyAlignment="1" applyProtection="1">
      <alignment horizontal="left" vertical="top"/>
      <protection locked="0"/>
    </xf>
    <xf numFmtId="0" fontId="0" fillId="5" borderId="0" xfId="0" applyFill="1" applyAlignment="1" applyProtection="1">
      <alignment horizontal="left" vertical="top"/>
      <protection locked="0"/>
    </xf>
    <xf numFmtId="0" fontId="0" fillId="5" borderId="14" xfId="0" applyFill="1" applyBorder="1" applyAlignment="1" applyProtection="1">
      <alignment horizontal="left" vertical="top"/>
      <protection locked="0"/>
    </xf>
    <xf numFmtId="0" fontId="0" fillId="5" borderId="15" xfId="0" applyFill="1" applyBorder="1" applyAlignment="1" applyProtection="1">
      <alignment horizontal="left" vertical="top"/>
      <protection locked="0"/>
    </xf>
    <xf numFmtId="0" fontId="0" fillId="5" borderId="16" xfId="0" applyFill="1" applyBorder="1" applyAlignment="1" applyProtection="1">
      <alignment horizontal="left" vertical="top"/>
      <protection locked="0"/>
    </xf>
    <xf numFmtId="0" fontId="0" fillId="5" borderId="19" xfId="0" applyFill="1" applyBorder="1" applyAlignment="1" applyProtection="1">
      <alignment horizontal="left" vertical="top"/>
      <protection locked="0"/>
    </xf>
    <xf numFmtId="0" fontId="0" fillId="5" borderId="0" xfId="0" applyFill="1" applyAlignment="1" applyProtection="1">
      <alignment horizontal="center" vertical="top"/>
      <protection locked="0"/>
    </xf>
    <xf numFmtId="0" fontId="0" fillId="5" borderId="0" xfId="0" applyFill="1" applyAlignment="1">
      <alignment horizontal="center" vertical="center"/>
    </xf>
    <xf numFmtId="0" fontId="0" fillId="5" borderId="0" xfId="0" applyFill="1" applyAlignment="1" applyProtection="1">
      <alignment horizontal="center" vertical="center"/>
      <protection locked="0"/>
    </xf>
    <xf numFmtId="0" fontId="8" fillId="0" borderId="0" xfId="0" applyFont="1" applyAlignment="1">
      <alignment horizontal="center" wrapText="1"/>
    </xf>
    <xf numFmtId="4" fontId="0" fillId="0" borderId="0" xfId="0" applyNumberFormat="1" applyAlignment="1">
      <alignment wrapText="1"/>
    </xf>
    <xf numFmtId="4" fontId="0" fillId="5" borderId="0" xfId="0" applyNumberFormat="1" applyFill="1" applyAlignment="1" applyProtection="1">
      <alignment horizontal="left" vertical="top"/>
      <protection locked="0"/>
    </xf>
    <xf numFmtId="4" fontId="0" fillId="5" borderId="0" xfId="0" applyNumberFormat="1" applyFill="1" applyAlignment="1" applyProtection="1">
      <alignment horizontal="center" vertical="center"/>
      <protection locked="0"/>
    </xf>
    <xf numFmtId="0" fontId="0" fillId="0" borderId="4" xfId="0" applyBorder="1" applyAlignment="1">
      <alignment vertical="top" wrapText="1"/>
    </xf>
    <xf numFmtId="0" fontId="0" fillId="0" borderId="4" xfId="0" applyBorder="1" applyAlignment="1">
      <alignment wrapText="1"/>
    </xf>
    <xf numFmtId="4" fontId="0" fillId="0" borderId="4" xfId="0" applyNumberFormat="1" applyBorder="1" applyAlignment="1">
      <alignment wrapText="1"/>
    </xf>
    <xf numFmtId="0" fontId="4" fillId="2" borderId="1" xfId="0" applyFont="1" applyFill="1" applyBorder="1"/>
    <xf numFmtId="49" fontId="4" fillId="2" borderId="1" xfId="0" applyNumberFormat="1" applyFont="1" applyFill="1" applyBorder="1" applyAlignment="1">
      <alignment wrapText="1"/>
    </xf>
    <xf numFmtId="0" fontId="0" fillId="0" borderId="0" xfId="0" applyAlignment="1">
      <alignment vertical="top" wrapText="1"/>
    </xf>
    <xf numFmtId="0" fontId="0" fillId="0" borderId="0" xfId="0" applyAlignment="1">
      <alignment horizontal="center" wrapText="1"/>
    </xf>
    <xf numFmtId="0" fontId="0" fillId="0" borderId="0" xfId="0" applyAlignment="1">
      <alignment vertical="center"/>
    </xf>
    <xf numFmtId="0" fontId="5" fillId="3" borderId="2" xfId="0" applyFont="1" applyFill="1" applyBorder="1" applyAlignment="1">
      <alignment horizontal="center"/>
    </xf>
    <xf numFmtId="0" fontId="4" fillId="2" borderId="1" xfId="0" applyFont="1" applyFill="1" applyBorder="1" applyAlignment="1">
      <alignment horizontal="center"/>
    </xf>
    <xf numFmtId="4" fontId="0" fillId="5" borderId="0" xfId="0" applyNumberFormat="1" applyFill="1" applyAlignment="1" applyProtection="1">
      <alignment horizontal="center" vertical="center" wrapText="1"/>
      <protection locked="0"/>
    </xf>
    <xf numFmtId="0" fontId="4" fillId="2" borderId="2" xfId="0" applyFont="1" applyFill="1" applyBorder="1" applyAlignment="1">
      <alignment horizontal="center"/>
    </xf>
    <xf numFmtId="0" fontId="0" fillId="5" borderId="0" xfId="0" applyFill="1" applyAlignment="1" applyProtection="1">
      <alignment horizontal="left" vertical="top" wrapText="1"/>
      <protection locked="0"/>
    </xf>
    <xf numFmtId="0" fontId="0" fillId="5" borderId="0" xfId="0" applyFill="1" applyAlignment="1" applyProtection="1">
      <alignment horizontal="left" vertical="center" wrapText="1"/>
      <protection locked="0"/>
    </xf>
    <xf numFmtId="4" fontId="0" fillId="5" borderId="0" xfId="0" applyNumberFormat="1" applyFill="1" applyAlignment="1" applyProtection="1">
      <alignment horizontal="right" vertical="center" wrapText="1"/>
      <protection locked="0"/>
    </xf>
    <xf numFmtId="0" fontId="0" fillId="5" borderId="0" xfId="0" applyFill="1" applyAlignment="1">
      <alignment wrapText="1"/>
    </xf>
    <xf numFmtId="4" fontId="0" fillId="5" borderId="0" xfId="0" applyNumberFormat="1" applyFill="1" applyAlignment="1" applyProtection="1">
      <alignment horizontal="left" vertical="center" wrapText="1"/>
      <protection locked="0"/>
    </xf>
    <xf numFmtId="4" fontId="0" fillId="5" borderId="0" xfId="0" applyNumberFormat="1" applyFill="1" applyAlignment="1" applyProtection="1">
      <alignment horizontal="left" vertical="top" wrapText="1"/>
      <protection locked="0"/>
    </xf>
    <xf numFmtId="4" fontId="0" fillId="5" borderId="22" xfId="0" applyNumberFormat="1" applyFill="1" applyBorder="1" applyAlignment="1" applyProtection="1">
      <alignment horizontal="center" vertical="center" wrapText="1"/>
      <protection locked="0"/>
    </xf>
    <xf numFmtId="164" fontId="0" fillId="0" borderId="4" xfId="0" applyNumberFormat="1" applyBorder="1" applyAlignment="1">
      <alignment wrapText="1"/>
    </xf>
    <xf numFmtId="0" fontId="5" fillId="3" borderId="1" xfId="0" applyFont="1" applyFill="1" applyBorder="1" applyAlignment="1">
      <alignment horizontal="center" wrapText="1"/>
    </xf>
    <xf numFmtId="0" fontId="0" fillId="0" borderId="4" xfId="0" applyBorder="1" applyAlignment="1">
      <alignment horizontal="center" wrapText="1"/>
    </xf>
    <xf numFmtId="4" fontId="0" fillId="0" borderId="4" xfId="0" applyNumberFormat="1" applyBorder="1" applyAlignment="1">
      <alignment horizontal="center" wrapText="1"/>
    </xf>
    <xf numFmtId="4" fontId="2" fillId="5" borderId="0" xfId="777" applyNumberFormat="1" applyFill="1" applyAlignment="1" applyProtection="1">
      <alignment horizontal="center" vertical="center" wrapText="1"/>
      <protection locked="0"/>
    </xf>
    <xf numFmtId="0" fontId="0" fillId="0" borderId="0" xfId="0" applyAlignment="1">
      <alignment horizontal="left" vertical="top"/>
    </xf>
    <xf numFmtId="49" fontId="0" fillId="0" borderId="0" xfId="0" applyNumberFormat="1" applyAlignment="1">
      <alignment horizontal="left" vertical="top" wrapText="1"/>
    </xf>
    <xf numFmtId="0" fontId="0" fillId="0" borderId="0" xfId="0" applyAlignment="1">
      <alignment horizontal="center" vertical="center"/>
    </xf>
    <xf numFmtId="165" fontId="20" fillId="0" borderId="0" xfId="899" applyNumberFormat="1" applyFont="1" applyAlignment="1">
      <alignment vertical="top"/>
    </xf>
    <xf numFmtId="0" fontId="20" fillId="0" borderId="0" xfId="0" applyFont="1" applyAlignment="1">
      <alignment horizontal="left" vertical="top"/>
    </xf>
    <xf numFmtId="165" fontId="20" fillId="0" borderId="0" xfId="899" applyNumberFormat="1" applyFont="1" applyAlignment="1">
      <alignment horizontal="left" vertical="top"/>
    </xf>
    <xf numFmtId="49" fontId="21" fillId="0" borderId="0" xfId="0" applyNumberFormat="1" applyFont="1" applyAlignment="1">
      <alignment vertical="top" wrapText="1"/>
    </xf>
    <xf numFmtId="164" fontId="5" fillId="3" borderId="1" xfId="0" applyNumberFormat="1" applyFont="1" applyFill="1" applyBorder="1" applyAlignment="1">
      <alignment horizontal="center" wrapText="1"/>
    </xf>
    <xf numFmtId="164" fontId="5" fillId="3" borderId="1" xfId="0" applyNumberFormat="1" applyFont="1" applyFill="1" applyBorder="1" applyAlignment="1">
      <alignment wrapText="1"/>
    </xf>
    <xf numFmtId="3" fontId="20" fillId="0" borderId="0" xfId="899" applyNumberFormat="1" applyFont="1" applyAlignment="1">
      <alignment horizontal="center" vertical="center"/>
    </xf>
    <xf numFmtId="164" fontId="22" fillId="0" borderId="0" xfId="777" applyNumberFormat="1" applyFont="1" applyAlignment="1">
      <alignment vertical="center"/>
    </xf>
    <xf numFmtId="2" fontId="2" fillId="0" borderId="0" xfId="777" applyNumberFormat="1" applyAlignment="1">
      <alignment horizontal="center" vertical="center"/>
    </xf>
    <xf numFmtId="164" fontId="2" fillId="0" borderId="0" xfId="777" applyNumberFormat="1" applyAlignment="1">
      <alignment vertical="center"/>
    </xf>
    <xf numFmtId="0" fontId="0" fillId="0" borderId="0" xfId="0" applyAlignment="1">
      <alignment horizontal="center" vertical="center" wrapText="1"/>
    </xf>
    <xf numFmtId="164" fontId="22" fillId="0" borderId="0" xfId="777" applyNumberFormat="1" applyFont="1" applyAlignment="1">
      <alignment vertical="center" wrapText="1"/>
    </xf>
    <xf numFmtId="164" fontId="0" fillId="0" borderId="0" xfId="0" applyNumberFormat="1" applyAlignment="1">
      <alignment vertical="center" wrapText="1"/>
    </xf>
    <xf numFmtId="164" fontId="22" fillId="0" borderId="0" xfId="0" applyNumberFormat="1" applyFont="1" applyAlignment="1">
      <alignment vertical="center"/>
    </xf>
    <xf numFmtId="164" fontId="0" fillId="0" borderId="0" xfId="0" applyNumberFormat="1" applyAlignment="1">
      <alignment vertical="center"/>
    </xf>
    <xf numFmtId="2" fontId="0" fillId="0" borderId="0" xfId="0" applyNumberFormat="1" applyAlignment="1">
      <alignment horizontal="center" vertical="center"/>
    </xf>
    <xf numFmtId="2" fontId="0" fillId="0" borderId="0" xfId="0" applyNumberFormat="1" applyAlignment="1">
      <alignment horizontal="center" vertical="center" wrapText="1"/>
    </xf>
    <xf numFmtId="4" fontId="0" fillId="0" borderId="0" xfId="0" applyNumberFormat="1" applyAlignment="1">
      <alignment horizontal="center" vertical="center"/>
    </xf>
    <xf numFmtId="0" fontId="4" fillId="2" borderId="1" xfId="0" applyFont="1" applyFill="1" applyBorder="1" applyAlignment="1">
      <alignment horizontal="center" wrapText="1"/>
    </xf>
    <xf numFmtId="166" fontId="0" fillId="0" borderId="0" xfId="0" applyNumberFormat="1"/>
    <xf numFmtId="0" fontId="23" fillId="0" borderId="0" xfId="0" applyFont="1"/>
    <xf numFmtId="0" fontId="0" fillId="0" borderId="13" xfId="0" applyBorder="1"/>
    <xf numFmtId="0" fontId="0" fillId="0" borderId="20" xfId="0" applyBorder="1" applyAlignment="1">
      <alignment vertical="top" wrapText="1"/>
    </xf>
    <xf numFmtId="0" fontId="0" fillId="0" borderId="21" xfId="0" applyBorder="1" applyAlignment="1">
      <alignment wrapText="1"/>
    </xf>
    <xf numFmtId="0" fontId="11" fillId="10" borderId="6" xfId="0" applyFont="1" applyFill="1" applyBorder="1"/>
    <xf numFmtId="0" fontId="23" fillId="10" borderId="7" xfId="0" applyFont="1" applyFill="1" applyBorder="1"/>
    <xf numFmtId="0" fontId="23" fillId="10" borderId="10" xfId="0" applyFont="1" applyFill="1" applyBorder="1"/>
    <xf numFmtId="0" fontId="11" fillId="10" borderId="11" xfId="0" applyFont="1" applyFill="1" applyBorder="1"/>
    <xf numFmtId="0" fontId="23" fillId="10" borderId="0" xfId="0" applyFont="1" applyFill="1"/>
    <xf numFmtId="0" fontId="23" fillId="10" borderId="14" xfId="0" applyFont="1" applyFill="1" applyBorder="1"/>
    <xf numFmtId="0" fontId="11" fillId="10" borderId="15" xfId="0" applyFont="1" applyFill="1" applyBorder="1"/>
    <xf numFmtId="0" fontId="23" fillId="10" borderId="16" xfId="0" applyFont="1" applyFill="1" applyBorder="1"/>
    <xf numFmtId="0" fontId="23" fillId="10" borderId="19" xfId="0" applyFont="1" applyFill="1" applyBorder="1"/>
    <xf numFmtId="165" fontId="20" fillId="0" borderId="0" xfId="899" applyNumberFormat="1" applyFont="1" applyAlignment="1">
      <alignment vertical="top" wrapText="1"/>
    </xf>
    <xf numFmtId="0" fontId="23" fillId="10" borderId="20" xfId="0" applyFont="1" applyFill="1" applyBorder="1" applyAlignment="1">
      <alignment horizontal="center" wrapText="1"/>
    </xf>
    <xf numFmtId="4" fontId="23" fillId="10" borderId="21" xfId="0" applyNumberFormat="1" applyFont="1" applyFill="1" applyBorder="1" applyAlignment="1">
      <alignment horizontal="center"/>
    </xf>
    <xf numFmtId="164" fontId="23" fillId="10" borderId="4" xfId="0" applyNumberFormat="1" applyFont="1" applyFill="1" applyBorder="1" applyAlignment="1">
      <alignment wrapText="1"/>
    </xf>
    <xf numFmtId="0" fontId="0" fillId="9" borderId="26" xfId="0" applyFill="1" applyBorder="1" applyAlignment="1">
      <alignment vertical="top"/>
    </xf>
    <xf numFmtId="0" fontId="0" fillId="9" borderId="13" xfId="0" applyFill="1" applyBorder="1" applyAlignment="1">
      <alignment vertical="top"/>
    </xf>
    <xf numFmtId="0" fontId="0" fillId="0" borderId="13" xfId="0" applyBorder="1" applyAlignment="1">
      <alignment vertical="top" wrapText="1"/>
    </xf>
    <xf numFmtId="0" fontId="0" fillId="0" borderId="18" xfId="0" applyBorder="1"/>
    <xf numFmtId="0" fontId="0" fillId="0" borderId="0" xfId="0" applyFill="1" applyAlignment="1">
      <alignment vertical="top"/>
    </xf>
    <xf numFmtId="0" fontId="0" fillId="0" borderId="23" xfId="0" applyBorder="1" applyAlignment="1">
      <alignment horizontal="left" vertical="top"/>
    </xf>
    <xf numFmtId="0" fontId="0" fillId="0" borderId="24" xfId="0" applyBorder="1" applyAlignment="1">
      <alignment horizontal="left" vertical="top"/>
    </xf>
    <xf numFmtId="0" fontId="0" fillId="0" borderId="25" xfId="0" applyBorder="1" applyAlignment="1">
      <alignment horizontal="left" vertical="top"/>
    </xf>
    <xf numFmtId="0" fontId="0" fillId="0" borderId="23" xfId="0"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top" wrapText="1"/>
    </xf>
    <xf numFmtId="0" fontId="0" fillId="5" borderId="15" xfId="0" applyFill="1" applyBorder="1" applyAlignment="1">
      <alignment horizontal="left"/>
    </xf>
    <xf numFmtId="0" fontId="0" fillId="5" borderId="16" xfId="0" applyFill="1" applyBorder="1" applyAlignment="1">
      <alignment horizontal="left"/>
    </xf>
    <xf numFmtId="0" fontId="0" fillId="5" borderId="19" xfId="0" applyFill="1" applyBorder="1" applyAlignment="1">
      <alignment horizontal="left"/>
    </xf>
    <xf numFmtId="0" fontId="14" fillId="7" borderId="15" xfId="0" applyFont="1" applyFill="1" applyBorder="1" applyAlignment="1">
      <alignment horizontal="center" vertical="center" wrapText="1"/>
    </xf>
    <xf numFmtId="0" fontId="14" fillId="7" borderId="16" xfId="0" applyFont="1" applyFill="1" applyBorder="1" applyAlignment="1">
      <alignment horizontal="center" vertical="center" wrapText="1"/>
    </xf>
    <xf numFmtId="0" fontId="14" fillId="7" borderId="19" xfId="0" applyFont="1" applyFill="1" applyBorder="1" applyAlignment="1">
      <alignment horizontal="center" vertical="center" wrapText="1"/>
    </xf>
    <xf numFmtId="0" fontId="17" fillId="0" borderId="20" xfId="0" applyFont="1" applyBorder="1"/>
    <xf numFmtId="0" fontId="17" fillId="0" borderId="4" xfId="0" applyFont="1" applyBorder="1"/>
    <xf numFmtId="0" fontId="17" fillId="0" borderId="21" xfId="0" applyFont="1" applyBorder="1"/>
    <xf numFmtId="0" fontId="0" fillId="0" borderId="4" xfId="0" applyBorder="1"/>
    <xf numFmtId="0" fontId="0" fillId="0" borderId="21" xfId="0" applyBorder="1"/>
    <xf numFmtId="0" fontId="13" fillId="0" borderId="20" xfId="0" applyFont="1" applyBorder="1" applyAlignment="1">
      <alignment horizontal="left"/>
    </xf>
    <xf numFmtId="0" fontId="13" fillId="0" borderId="4" xfId="0" applyFont="1" applyBorder="1" applyAlignment="1">
      <alignment horizontal="left"/>
    </xf>
    <xf numFmtId="0" fontId="13" fillId="0" borderId="21" xfId="0" applyFont="1" applyBorder="1" applyAlignment="1">
      <alignment horizontal="left"/>
    </xf>
    <xf numFmtId="0" fontId="13" fillId="0" borderId="20" xfId="0" applyFont="1" applyBorder="1" applyAlignment="1">
      <alignment horizontal="center"/>
    </xf>
    <xf numFmtId="0" fontId="13" fillId="0" borderId="4" xfId="0" applyFont="1" applyBorder="1" applyAlignment="1">
      <alignment horizontal="center"/>
    </xf>
    <xf numFmtId="0" fontId="13" fillId="0" borderId="21" xfId="0" applyFont="1" applyBorder="1" applyAlignment="1">
      <alignment horizontal="center"/>
    </xf>
    <xf numFmtId="0" fontId="0" fillId="5" borderId="11" xfId="0" applyFill="1" applyBorder="1" applyAlignment="1">
      <alignment horizontal="left"/>
    </xf>
    <xf numFmtId="0" fontId="0" fillId="5" borderId="0" xfId="0" applyFill="1" applyAlignment="1">
      <alignment horizontal="left"/>
    </xf>
    <xf numFmtId="0" fontId="0" fillId="5" borderId="14" xfId="0" applyFill="1" applyBorder="1" applyAlignment="1">
      <alignment horizontal="left"/>
    </xf>
    <xf numFmtId="0" fontId="14" fillId="7" borderId="11" xfId="0" applyFont="1" applyFill="1" applyBorder="1" applyAlignment="1">
      <alignment horizontal="center" vertical="center" wrapText="1"/>
    </xf>
    <xf numFmtId="0" fontId="14" fillId="7" borderId="0" xfId="0" applyFont="1" applyFill="1" applyAlignment="1">
      <alignment horizontal="center" vertical="center" wrapText="1"/>
    </xf>
    <xf numFmtId="0" fontId="14" fillId="7" borderId="14" xfId="0" applyFont="1" applyFill="1" applyBorder="1" applyAlignment="1">
      <alignment horizontal="center" vertical="center" wrapText="1"/>
    </xf>
    <xf numFmtId="0" fontId="2" fillId="0" borderId="6" xfId="777" applyBorder="1"/>
    <xf numFmtId="0" fontId="2" fillId="0" borderId="7" xfId="777" applyBorder="1"/>
    <xf numFmtId="0" fontId="2" fillId="0" borderId="10" xfId="777" applyBorder="1"/>
    <xf numFmtId="0" fontId="12" fillId="5" borderId="15" xfId="0" applyFont="1" applyFill="1" applyBorder="1" applyAlignment="1">
      <alignment horizontal="left"/>
    </xf>
    <xf numFmtId="0" fontId="12" fillId="5" borderId="16" xfId="0" applyFont="1" applyFill="1" applyBorder="1" applyAlignment="1">
      <alignment horizontal="left"/>
    </xf>
    <xf numFmtId="0" fontId="12" fillId="5" borderId="19" xfId="0" applyFont="1" applyFill="1" applyBorder="1" applyAlignment="1">
      <alignment horizontal="left"/>
    </xf>
    <xf numFmtId="0" fontId="10" fillId="5" borderId="8" xfId="0" applyFont="1" applyFill="1" applyBorder="1" applyAlignment="1">
      <alignment horizontal="center" vertical="center" wrapText="1"/>
    </xf>
    <xf numFmtId="0" fontId="10" fillId="5" borderId="7" xfId="0" applyFont="1" applyFill="1" applyBorder="1" applyAlignment="1">
      <alignment horizontal="center" vertical="center"/>
    </xf>
    <xf numFmtId="0" fontId="10" fillId="5" borderId="9" xfId="0" applyFont="1" applyFill="1" applyBorder="1" applyAlignment="1">
      <alignment horizontal="center" vertical="center"/>
    </xf>
    <xf numFmtId="0" fontId="10" fillId="5" borderId="12" xfId="0" applyFont="1" applyFill="1" applyBorder="1" applyAlignment="1">
      <alignment horizontal="center" vertical="center"/>
    </xf>
    <xf numFmtId="0" fontId="10" fillId="5" borderId="0" xfId="0" applyFont="1" applyFill="1" applyAlignment="1">
      <alignment horizontal="center" vertical="center"/>
    </xf>
    <xf numFmtId="0" fontId="10" fillId="5" borderId="13" xfId="0" applyFont="1" applyFill="1" applyBorder="1" applyAlignment="1">
      <alignment horizontal="center" vertical="center"/>
    </xf>
    <xf numFmtId="0" fontId="10" fillId="5" borderId="17" xfId="0" applyFont="1" applyFill="1" applyBorder="1" applyAlignment="1">
      <alignment horizontal="center" vertical="center"/>
    </xf>
    <xf numFmtId="0" fontId="10" fillId="5" borderId="16" xfId="0" applyFont="1" applyFill="1" applyBorder="1" applyAlignment="1">
      <alignment horizontal="center" vertical="center"/>
    </xf>
    <xf numFmtId="0" fontId="10" fillId="5" borderId="18" xfId="0" applyFont="1" applyFill="1" applyBorder="1" applyAlignment="1">
      <alignment horizontal="center" vertical="center"/>
    </xf>
    <xf numFmtId="0" fontId="11" fillId="5" borderId="11" xfId="0" applyFont="1" applyFill="1" applyBorder="1" applyAlignment="1">
      <alignment horizontal="left"/>
    </xf>
    <xf numFmtId="0" fontId="11" fillId="5" borderId="0" xfId="0" applyFont="1" applyFill="1" applyAlignment="1">
      <alignment horizontal="left"/>
    </xf>
    <xf numFmtId="0" fontId="11" fillId="5" borderId="14" xfId="0" applyFont="1" applyFill="1" applyBorder="1" applyAlignment="1">
      <alignment horizontal="left"/>
    </xf>
    <xf numFmtId="4" fontId="0" fillId="5" borderId="0" xfId="0" applyNumberFormat="1" applyFill="1" applyAlignment="1" applyProtection="1">
      <alignment horizontal="center" vertical="center" wrapText="1"/>
      <protection locked="0"/>
    </xf>
    <xf numFmtId="0" fontId="0" fillId="0" borderId="0" xfId="0" applyAlignment="1">
      <alignment horizontal="center" wrapText="1"/>
    </xf>
    <xf numFmtId="0" fontId="0" fillId="0" borderId="0" xfId="0"/>
    <xf numFmtId="4" fontId="0" fillId="5" borderId="0" xfId="777" applyNumberFormat="1" applyFont="1" applyFill="1" applyAlignment="1" applyProtection="1">
      <alignment horizontal="center" vertical="center" wrapText="1"/>
      <protection locked="0"/>
    </xf>
    <xf numFmtId="0" fontId="1" fillId="0" borderId="0" xfId="777" applyFont="1" applyAlignment="1">
      <alignment horizontal="center" wrapText="1"/>
    </xf>
    <xf numFmtId="4" fontId="2" fillId="5" borderId="0" xfId="777" applyNumberFormat="1" applyFill="1" applyAlignment="1" applyProtection="1">
      <alignment horizontal="center" vertical="center" wrapText="1"/>
      <protection locked="0"/>
    </xf>
    <xf numFmtId="0" fontId="2" fillId="0" borderId="0" xfId="777" applyAlignment="1">
      <alignment horizontal="center" wrapText="1"/>
    </xf>
    <xf numFmtId="0" fontId="0" fillId="0" borderId="11" xfId="0" applyBorder="1" applyAlignment="1">
      <alignment horizontal="left" vertical="top"/>
    </xf>
    <xf numFmtId="0" fontId="0" fillId="0" borderId="0" xfId="0" applyAlignment="1">
      <alignment horizontal="left" vertical="top"/>
    </xf>
    <xf numFmtId="0" fontId="0" fillId="0" borderId="14" xfId="0" applyBorder="1" applyAlignment="1">
      <alignment horizontal="left" vertical="top"/>
    </xf>
    <xf numFmtId="0" fontId="0" fillId="0" borderId="15" xfId="0" applyBorder="1" applyAlignment="1">
      <alignment horizontal="left" vertical="top"/>
    </xf>
    <xf numFmtId="0" fontId="0" fillId="0" borderId="16" xfId="0" applyBorder="1" applyAlignment="1">
      <alignment horizontal="left" vertical="top"/>
    </xf>
    <xf numFmtId="0" fontId="0" fillId="0" borderId="19" xfId="0" applyBorder="1" applyAlignment="1">
      <alignment horizontal="left" vertical="top"/>
    </xf>
    <xf numFmtId="0" fontId="15" fillId="5" borderId="6" xfId="0" applyFont="1" applyFill="1" applyBorder="1" applyAlignment="1">
      <alignment horizontal="left" vertical="center" indent="1"/>
    </xf>
    <xf numFmtId="0" fontId="15" fillId="5" borderId="7" xfId="0" applyFont="1" applyFill="1" applyBorder="1" applyAlignment="1">
      <alignment horizontal="left" vertical="center" indent="1"/>
    </xf>
    <xf numFmtId="0" fontId="15" fillId="5" borderId="10" xfId="0" applyFont="1" applyFill="1" applyBorder="1" applyAlignment="1">
      <alignment horizontal="left" vertical="center" indent="1"/>
    </xf>
    <xf numFmtId="0" fontId="15" fillId="5" borderId="11" xfId="0" applyFont="1" applyFill="1" applyBorder="1" applyAlignment="1">
      <alignment horizontal="left" vertical="center" indent="1"/>
    </xf>
    <xf numFmtId="0" fontId="15" fillId="5" borderId="0" xfId="0" applyFont="1" applyFill="1" applyAlignment="1">
      <alignment horizontal="left" vertical="center" indent="1"/>
    </xf>
    <xf numFmtId="0" fontId="15" fillId="5" borderId="14" xfId="0" applyFont="1" applyFill="1" applyBorder="1" applyAlignment="1">
      <alignment horizontal="left" vertical="center" indent="1"/>
    </xf>
    <xf numFmtId="0" fontId="0" fillId="5" borderId="11" xfId="0" applyFill="1" applyBorder="1" applyAlignment="1">
      <alignment horizontal="left" vertical="top"/>
    </xf>
    <xf numFmtId="0" fontId="0" fillId="0" borderId="0" xfId="0" applyAlignment="1">
      <alignment horizontal="center"/>
    </xf>
    <xf numFmtId="0" fontId="11" fillId="5" borderId="6" xfId="0" applyFont="1" applyFill="1" applyBorder="1" applyAlignment="1">
      <alignment horizontal="left" vertical="center" indent="1"/>
    </xf>
    <xf numFmtId="0" fontId="11" fillId="5" borderId="7" xfId="0" applyFont="1" applyFill="1" applyBorder="1" applyAlignment="1">
      <alignment horizontal="left" vertical="center" indent="1"/>
    </xf>
    <xf numFmtId="0" fontId="11" fillId="5" borderId="10" xfId="0" applyFont="1" applyFill="1" applyBorder="1" applyAlignment="1">
      <alignment horizontal="left" vertical="center" indent="1"/>
    </xf>
    <xf numFmtId="0" fontId="0" fillId="5" borderId="11" xfId="0" applyFill="1" applyBorder="1" applyAlignment="1" applyProtection="1">
      <alignment vertical="top" wrapText="1"/>
      <protection locked="0"/>
    </xf>
    <xf numFmtId="0" fontId="0" fillId="5" borderId="0" xfId="0" applyFill="1" applyAlignment="1" applyProtection="1">
      <alignment vertical="top" wrapText="1"/>
      <protection locked="0"/>
    </xf>
    <xf numFmtId="0" fontId="0" fillId="5" borderId="14" xfId="0" applyFill="1" applyBorder="1" applyAlignment="1" applyProtection="1">
      <alignment vertical="top" wrapText="1"/>
      <protection locked="0"/>
    </xf>
    <xf numFmtId="0" fontId="0" fillId="5" borderId="15" xfId="0" applyFill="1" applyBorder="1" applyAlignment="1" applyProtection="1">
      <alignment vertical="top" wrapText="1"/>
      <protection locked="0"/>
    </xf>
    <xf numFmtId="0" fontId="0" fillId="5" borderId="16" xfId="0" applyFill="1" applyBorder="1" applyAlignment="1" applyProtection="1">
      <alignment vertical="top" wrapText="1"/>
      <protection locked="0"/>
    </xf>
    <xf numFmtId="0" fontId="0" fillId="5" borderId="19" xfId="0" applyFill="1" applyBorder="1" applyAlignment="1" applyProtection="1">
      <alignment vertical="top" wrapText="1"/>
      <protection locked="0"/>
    </xf>
    <xf numFmtId="0" fontId="0" fillId="5" borderId="11" xfId="0" applyFill="1" applyBorder="1" applyAlignment="1" applyProtection="1">
      <alignment horizontal="left" vertical="top" wrapText="1"/>
      <protection locked="0"/>
    </xf>
    <xf numFmtId="0" fontId="0" fillId="5" borderId="0" xfId="0" applyFill="1" applyAlignment="1" applyProtection="1">
      <alignment horizontal="left" vertical="top" wrapText="1"/>
      <protection locked="0"/>
    </xf>
    <xf numFmtId="0" fontId="0" fillId="5" borderId="14" xfId="0" applyFill="1" applyBorder="1" applyAlignment="1" applyProtection="1">
      <alignment horizontal="left" vertical="top" wrapText="1"/>
      <protection locked="0"/>
    </xf>
    <xf numFmtId="0" fontId="0" fillId="5" borderId="15" xfId="0" applyFill="1" applyBorder="1" applyAlignment="1" applyProtection="1">
      <alignment horizontal="left" vertical="top" wrapText="1"/>
      <protection locked="0"/>
    </xf>
    <xf numFmtId="0" fontId="0" fillId="5" borderId="16" xfId="0" applyFill="1" applyBorder="1" applyAlignment="1" applyProtection="1">
      <alignment horizontal="left" vertical="top" wrapText="1"/>
      <protection locked="0"/>
    </xf>
    <xf numFmtId="0" fontId="0" fillId="5" borderId="19" xfId="0" applyFill="1" applyBorder="1" applyAlignment="1" applyProtection="1">
      <alignment horizontal="left" vertical="top" wrapText="1"/>
      <protection locked="0"/>
    </xf>
    <xf numFmtId="0" fontId="2" fillId="5" borderId="0" xfId="777" applyFill="1" applyAlignment="1" applyProtection="1">
      <alignment horizontal="center" vertical="top"/>
      <protection locked="0"/>
    </xf>
    <xf numFmtId="0" fontId="2" fillId="5" borderId="14" xfId="777" applyFill="1" applyBorder="1" applyAlignment="1" applyProtection="1">
      <alignment horizontal="center" vertical="top"/>
      <protection locked="0"/>
    </xf>
    <xf numFmtId="0" fontId="0" fillId="0" borderId="11" xfId="0" applyBorder="1"/>
    <xf numFmtId="0" fontId="0" fillId="0" borderId="14" xfId="0" applyBorder="1"/>
    <xf numFmtId="0" fontId="2" fillId="0" borderId="11" xfId="777" applyBorder="1"/>
    <xf numFmtId="0" fontId="2" fillId="0" borderId="0" xfId="777"/>
    <xf numFmtId="0" fontId="2" fillId="0" borderId="14" xfId="777" applyBorder="1"/>
    <xf numFmtId="0" fontId="11" fillId="5" borderId="14" xfId="0" applyFont="1" applyFill="1" applyBorder="1" applyAlignment="1">
      <alignment horizontal="left" vertical="center" indent="1"/>
    </xf>
    <xf numFmtId="0" fontId="11" fillId="5" borderId="11" xfId="0" applyFont="1" applyFill="1" applyBorder="1" applyAlignment="1">
      <alignment horizontal="left" vertical="center" indent="1"/>
    </xf>
    <xf numFmtId="0" fontId="11" fillId="5" borderId="0" xfId="0" applyFont="1" applyFill="1" applyAlignment="1">
      <alignment horizontal="left" vertical="center" indent="1"/>
    </xf>
    <xf numFmtId="0" fontId="0" fillId="5" borderId="11" xfId="0" applyFill="1" applyBorder="1" applyAlignment="1" applyProtection="1">
      <alignment horizontal="left" vertical="center" indent="1"/>
      <protection locked="0"/>
    </xf>
    <xf numFmtId="0" fontId="0" fillId="5" borderId="0" xfId="0" applyFill="1" applyAlignment="1" applyProtection="1">
      <alignment horizontal="left" vertical="center" indent="1"/>
      <protection locked="0"/>
    </xf>
    <xf numFmtId="0" fontId="0" fillId="5" borderId="14" xfId="0" applyFill="1" applyBorder="1" applyAlignment="1" applyProtection="1">
      <alignment horizontal="left" vertical="center" indent="1"/>
      <protection locked="0"/>
    </xf>
    <xf numFmtId="0" fontId="0" fillId="5" borderId="15" xfId="0" applyFill="1" applyBorder="1" applyAlignment="1" applyProtection="1">
      <alignment horizontal="left" vertical="center" indent="1"/>
      <protection locked="0"/>
    </xf>
    <xf numFmtId="0" fontId="0" fillId="5" borderId="16" xfId="0" applyFill="1" applyBorder="1" applyAlignment="1" applyProtection="1">
      <alignment horizontal="left" vertical="center" indent="1"/>
      <protection locked="0"/>
    </xf>
    <xf numFmtId="0" fontId="0" fillId="5" borderId="19" xfId="0" applyFill="1" applyBorder="1" applyAlignment="1" applyProtection="1">
      <alignment horizontal="left" vertical="center" indent="1"/>
      <protection locked="0"/>
    </xf>
    <xf numFmtId="0" fontId="0" fillId="5" borderId="11" xfId="0" applyFill="1" applyBorder="1" applyAlignment="1" applyProtection="1">
      <alignment horizontal="left" indent="1"/>
      <protection locked="0"/>
    </xf>
    <xf numFmtId="0" fontId="0" fillId="5" borderId="0" xfId="0" applyFill="1" applyAlignment="1" applyProtection="1">
      <alignment horizontal="left" indent="1"/>
      <protection locked="0"/>
    </xf>
    <xf numFmtId="0" fontId="0" fillId="5" borderId="14" xfId="0" applyFill="1" applyBorder="1" applyAlignment="1" applyProtection="1">
      <alignment horizontal="left" indent="1"/>
      <protection locked="0"/>
    </xf>
    <xf numFmtId="0" fontId="0" fillId="5" borderId="15" xfId="0" applyFill="1" applyBorder="1" applyAlignment="1" applyProtection="1">
      <alignment horizontal="left" indent="1"/>
      <protection locked="0"/>
    </xf>
    <xf numFmtId="0" fontId="0" fillId="5" borderId="16" xfId="0" applyFill="1" applyBorder="1" applyAlignment="1" applyProtection="1">
      <alignment horizontal="left" indent="1"/>
      <protection locked="0"/>
    </xf>
    <xf numFmtId="0" fontId="0" fillId="5" borderId="19" xfId="0" applyFill="1" applyBorder="1" applyAlignment="1" applyProtection="1">
      <alignment horizontal="left" indent="1"/>
      <protection locked="0"/>
    </xf>
    <xf numFmtId="0" fontId="10" fillId="5" borderId="6" xfId="0" applyFont="1" applyFill="1" applyBorder="1" applyAlignment="1">
      <alignment horizontal="center" vertical="center" wrapText="1"/>
    </xf>
    <xf numFmtId="0" fontId="10" fillId="5" borderId="10" xfId="0" applyFont="1" applyFill="1" applyBorder="1" applyAlignment="1">
      <alignment horizontal="center" vertical="center"/>
    </xf>
    <xf numFmtId="0" fontId="10" fillId="5" borderId="11" xfId="0" applyFont="1" applyFill="1" applyBorder="1" applyAlignment="1">
      <alignment horizontal="center" vertical="center"/>
    </xf>
    <xf numFmtId="0" fontId="10" fillId="5" borderId="14" xfId="0" applyFont="1" applyFill="1" applyBorder="1" applyAlignment="1">
      <alignment horizontal="center" vertical="center"/>
    </xf>
    <xf numFmtId="0" fontId="11" fillId="5" borderId="6" xfId="0" applyFont="1" applyFill="1" applyBorder="1" applyAlignment="1">
      <alignment horizontal="center" vertical="center"/>
    </xf>
    <xf numFmtId="0" fontId="11" fillId="5" borderId="15" xfId="0" applyFont="1" applyFill="1" applyBorder="1" applyAlignment="1">
      <alignment horizontal="center" vertical="center"/>
    </xf>
    <xf numFmtId="14" fontId="0" fillId="5" borderId="7" xfId="0" applyNumberFormat="1" applyFill="1" applyBorder="1" applyAlignment="1" applyProtection="1">
      <alignment horizontal="center" vertical="center"/>
      <protection locked="0"/>
    </xf>
    <xf numFmtId="0" fontId="0" fillId="5" borderId="7" xfId="0" applyFill="1" applyBorder="1" applyAlignment="1" applyProtection="1">
      <alignment horizontal="center" vertical="center"/>
      <protection locked="0"/>
    </xf>
    <xf numFmtId="0" fontId="0" fillId="5" borderId="10" xfId="0" applyFill="1" applyBorder="1" applyAlignment="1" applyProtection="1">
      <alignment horizontal="center" vertical="center"/>
      <protection locked="0"/>
    </xf>
    <xf numFmtId="0" fontId="0" fillId="5" borderId="16" xfId="0" applyFill="1" applyBorder="1" applyAlignment="1" applyProtection="1">
      <alignment horizontal="center" vertical="center"/>
      <protection locked="0"/>
    </xf>
    <xf numFmtId="0" fontId="0" fillId="5" borderId="19" xfId="0" applyFill="1" applyBorder="1" applyAlignment="1" applyProtection="1">
      <alignment horizontal="center" vertical="center"/>
      <protection locked="0"/>
    </xf>
    <xf numFmtId="0" fontId="11" fillId="5" borderId="11" xfId="0" applyFont="1" applyFill="1" applyBorder="1" applyAlignment="1">
      <alignment horizontal="center" vertical="center"/>
    </xf>
    <xf numFmtId="0" fontId="0" fillId="5" borderId="0" xfId="0" applyFill="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11" fillId="5" borderId="6" xfId="0" applyFont="1" applyFill="1" applyBorder="1" applyAlignment="1">
      <alignment horizontal="center" wrapText="1"/>
    </xf>
    <xf numFmtId="0" fontId="11" fillId="5" borderId="15" xfId="0" applyFont="1" applyFill="1" applyBorder="1" applyAlignment="1">
      <alignment horizont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9" xfId="0" applyBorder="1" applyAlignment="1">
      <alignment horizontal="center" vertical="center"/>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0" fillId="0" borderId="0" xfId="0" applyAlignment="1">
      <alignment vertical="top" wrapText="1"/>
    </xf>
  </cellXfs>
  <cellStyles count="938">
    <cellStyle name="Comma" xfId="899" builtinId="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Followed Hyperlink" xfId="812" builtinId="9" hidden="1"/>
    <cellStyle name="Followed Hyperlink" xfId="813" builtinId="9" hidden="1"/>
    <cellStyle name="Followed Hyperlink" xfId="814" builtinId="9" hidden="1"/>
    <cellStyle name="Followed Hyperlink" xfId="815" builtinId="9" hidden="1"/>
    <cellStyle name="Followed Hyperlink" xfId="816" builtinId="9" hidden="1"/>
    <cellStyle name="Followed Hyperlink" xfId="817" builtinId="9" hidden="1"/>
    <cellStyle name="Followed Hyperlink" xfId="818" builtinId="9" hidden="1"/>
    <cellStyle name="Followed Hyperlink" xfId="819" builtinId="9" hidden="1"/>
    <cellStyle name="Followed Hyperlink" xfId="820" builtinId="9" hidden="1"/>
    <cellStyle name="Followed Hyperlink" xfId="821" builtinId="9" hidden="1"/>
    <cellStyle name="Followed Hyperlink" xfId="822" builtinId="9" hidden="1"/>
    <cellStyle name="Followed Hyperlink" xfId="823" builtinId="9" hidden="1"/>
    <cellStyle name="Followed Hyperlink" xfId="824" builtinId="9" hidden="1"/>
    <cellStyle name="Followed Hyperlink" xfId="825" builtinId="9" hidden="1"/>
    <cellStyle name="Followed Hyperlink" xfId="826" builtinId="9" hidden="1"/>
    <cellStyle name="Followed Hyperlink" xfId="827" builtinId="9" hidden="1"/>
    <cellStyle name="Followed Hyperlink" xfId="828" builtinId="9" hidden="1"/>
    <cellStyle name="Followed Hyperlink" xfId="829" builtinId="9" hidden="1"/>
    <cellStyle name="Followed Hyperlink" xfId="830" builtinId="9" hidden="1"/>
    <cellStyle name="Followed Hyperlink" xfId="831" builtinId="9" hidden="1"/>
    <cellStyle name="Followed Hyperlink" xfId="832" builtinId="9" hidden="1"/>
    <cellStyle name="Followed Hyperlink" xfId="833" builtinId="9" hidden="1"/>
    <cellStyle name="Followed Hyperlink" xfId="834" builtinId="9" hidden="1"/>
    <cellStyle name="Followed Hyperlink" xfId="835" builtinId="9" hidden="1"/>
    <cellStyle name="Followed Hyperlink" xfId="836" builtinId="9" hidden="1"/>
    <cellStyle name="Followed Hyperlink" xfId="837" builtinId="9" hidden="1"/>
    <cellStyle name="Followed Hyperlink" xfId="838" builtinId="9" hidden="1"/>
    <cellStyle name="Followed Hyperlink" xfId="839" builtinId="9" hidden="1"/>
    <cellStyle name="Followed Hyperlink" xfId="840" builtinId="9" hidden="1"/>
    <cellStyle name="Followed Hyperlink" xfId="841" builtinId="9" hidden="1"/>
    <cellStyle name="Followed Hyperlink" xfId="842" builtinId="9" hidden="1"/>
    <cellStyle name="Followed Hyperlink" xfId="843" builtinId="9" hidden="1"/>
    <cellStyle name="Followed Hyperlink" xfId="844" builtinId="9" hidden="1"/>
    <cellStyle name="Followed Hyperlink" xfId="845" builtinId="9" hidden="1"/>
    <cellStyle name="Followed Hyperlink" xfId="846" builtinId="9" hidden="1"/>
    <cellStyle name="Followed Hyperlink" xfId="847" builtinId="9" hidden="1"/>
    <cellStyle name="Followed Hyperlink" xfId="848" builtinId="9" hidden="1"/>
    <cellStyle name="Followed Hyperlink" xfId="849" builtinId="9" hidden="1"/>
    <cellStyle name="Followed Hyperlink" xfId="850" builtinId="9" hidden="1"/>
    <cellStyle name="Followed Hyperlink" xfId="851" builtinId="9" hidden="1"/>
    <cellStyle name="Followed Hyperlink" xfId="852" builtinId="9" hidden="1"/>
    <cellStyle name="Followed Hyperlink" xfId="853" builtinId="9" hidden="1"/>
    <cellStyle name="Followed Hyperlink" xfId="854" builtinId="9" hidden="1"/>
    <cellStyle name="Followed Hyperlink" xfId="855" builtinId="9" hidden="1"/>
    <cellStyle name="Followed Hyperlink" xfId="856" builtinId="9" hidden="1"/>
    <cellStyle name="Followed Hyperlink" xfId="857" builtinId="9" hidden="1"/>
    <cellStyle name="Followed Hyperlink" xfId="858" builtinId="9" hidden="1"/>
    <cellStyle name="Followed Hyperlink" xfId="859" builtinId="9" hidden="1"/>
    <cellStyle name="Followed Hyperlink" xfId="860" builtinId="9" hidden="1"/>
    <cellStyle name="Followed Hyperlink" xfId="861" builtinId="9" hidden="1"/>
    <cellStyle name="Followed Hyperlink" xfId="862" builtinId="9" hidden="1"/>
    <cellStyle name="Followed Hyperlink" xfId="863" builtinId="9" hidden="1"/>
    <cellStyle name="Followed Hyperlink" xfId="864" builtinId="9" hidden="1"/>
    <cellStyle name="Followed Hyperlink" xfId="865" builtinId="9" hidden="1"/>
    <cellStyle name="Followed Hyperlink" xfId="866" builtinId="9" hidden="1"/>
    <cellStyle name="Followed Hyperlink" xfId="867" builtinId="9" hidden="1"/>
    <cellStyle name="Followed Hyperlink" xfId="868" builtinId="9" hidden="1"/>
    <cellStyle name="Followed Hyperlink" xfId="869" builtinId="9" hidden="1"/>
    <cellStyle name="Followed Hyperlink" xfId="870" builtinId="9" hidden="1"/>
    <cellStyle name="Followed Hyperlink" xfId="871" builtinId="9" hidden="1"/>
    <cellStyle name="Followed Hyperlink" xfId="872" builtinId="9" hidden="1"/>
    <cellStyle name="Followed Hyperlink" xfId="873" builtinId="9" hidden="1"/>
    <cellStyle name="Followed Hyperlink" xfId="874" builtinId="9" hidden="1"/>
    <cellStyle name="Followed Hyperlink" xfId="875" builtinId="9" hidden="1"/>
    <cellStyle name="Followed Hyperlink" xfId="876" builtinId="9" hidden="1"/>
    <cellStyle name="Followed Hyperlink" xfId="877" builtinId="9" hidden="1"/>
    <cellStyle name="Followed Hyperlink" xfId="878" builtinId="9" hidden="1"/>
    <cellStyle name="Followed Hyperlink" xfId="879" builtinId="9" hidden="1"/>
    <cellStyle name="Followed Hyperlink" xfId="880" builtinId="9" hidden="1"/>
    <cellStyle name="Followed Hyperlink" xfId="881" builtinId="9" hidden="1"/>
    <cellStyle name="Followed Hyperlink" xfId="882" builtinId="9" hidden="1"/>
    <cellStyle name="Followed Hyperlink" xfId="883" builtinId="9" hidden="1"/>
    <cellStyle name="Followed Hyperlink" xfId="884" builtinId="9" hidden="1"/>
    <cellStyle name="Followed Hyperlink" xfId="885" builtinId="9" hidden="1"/>
    <cellStyle name="Followed Hyperlink" xfId="886" builtinId="9" hidden="1"/>
    <cellStyle name="Followed Hyperlink" xfId="887" builtinId="9" hidden="1"/>
    <cellStyle name="Followed Hyperlink" xfId="888" builtinId="9" hidden="1"/>
    <cellStyle name="Followed Hyperlink" xfId="889" builtinId="9" hidden="1"/>
    <cellStyle name="Followed Hyperlink" xfId="890" builtinId="9" hidden="1"/>
    <cellStyle name="Followed Hyperlink" xfId="891" builtinId="9" hidden="1"/>
    <cellStyle name="Followed Hyperlink" xfId="892" builtinId="9" hidden="1"/>
    <cellStyle name="Followed Hyperlink" xfId="893" builtinId="9" hidden="1"/>
    <cellStyle name="Followed Hyperlink" xfId="894" builtinId="9" hidden="1"/>
    <cellStyle name="Followed Hyperlink" xfId="895" builtinId="9" hidden="1"/>
    <cellStyle name="Followed Hyperlink" xfId="896" builtinId="9" hidden="1"/>
    <cellStyle name="Followed Hyperlink" xfId="897" builtinId="9" hidden="1"/>
    <cellStyle name="Followed Hyperlink" xfId="898" builtinId="9" hidden="1"/>
    <cellStyle name="Followed Hyperlink" xfId="900" builtinId="9" hidden="1"/>
    <cellStyle name="Followed Hyperlink" xfId="901" builtinId="9" hidden="1"/>
    <cellStyle name="Followed Hyperlink" xfId="902" builtinId="9" hidden="1"/>
    <cellStyle name="Followed Hyperlink" xfId="903" builtinId="9" hidden="1"/>
    <cellStyle name="Followed Hyperlink" xfId="904" builtinId="9" hidden="1"/>
    <cellStyle name="Followed Hyperlink" xfId="905" builtinId="9" hidden="1"/>
    <cellStyle name="Followed Hyperlink" xfId="906" builtinId="9" hidden="1"/>
    <cellStyle name="Followed Hyperlink" xfId="907" builtinId="9" hidden="1"/>
    <cellStyle name="Followed Hyperlink" xfId="908" builtinId="9" hidden="1"/>
    <cellStyle name="Followed Hyperlink" xfId="909" builtinId="9" hidden="1"/>
    <cellStyle name="Followed Hyperlink" xfId="910" builtinId="9" hidden="1"/>
    <cellStyle name="Followed Hyperlink" xfId="911" builtinId="9" hidden="1"/>
    <cellStyle name="Followed Hyperlink" xfId="912" builtinId="9" hidden="1"/>
    <cellStyle name="Followed Hyperlink" xfId="913" builtinId="9" hidden="1"/>
    <cellStyle name="Followed Hyperlink" xfId="914" builtinId="9" hidden="1"/>
    <cellStyle name="Followed Hyperlink" xfId="915" builtinId="9" hidden="1"/>
    <cellStyle name="Followed Hyperlink" xfId="916" builtinId="9" hidden="1"/>
    <cellStyle name="Followed Hyperlink" xfId="917" builtinId="9" hidden="1"/>
    <cellStyle name="Followed Hyperlink" xfId="918" builtinId="9" hidden="1"/>
    <cellStyle name="Followed Hyperlink" xfId="919" builtinId="9" hidden="1"/>
    <cellStyle name="Followed Hyperlink" xfId="920" builtinId="9" hidden="1"/>
    <cellStyle name="Followed Hyperlink" xfId="921" builtinId="9" hidden="1"/>
    <cellStyle name="Followed Hyperlink" xfId="922" builtinId="9" hidden="1"/>
    <cellStyle name="Followed Hyperlink" xfId="923" builtinId="9" hidden="1"/>
    <cellStyle name="Followed Hyperlink" xfId="924" builtinId="9" hidden="1"/>
    <cellStyle name="Followed Hyperlink" xfId="925" builtinId="9" hidden="1"/>
    <cellStyle name="Followed Hyperlink" xfId="926" builtinId="9" hidden="1"/>
    <cellStyle name="Followed Hyperlink" xfId="927" builtinId="9" hidden="1"/>
    <cellStyle name="Followed Hyperlink" xfId="928" builtinId="9" hidden="1"/>
    <cellStyle name="Followed Hyperlink" xfId="929" builtinId="9" hidden="1"/>
    <cellStyle name="Followed Hyperlink" xfId="930" builtinId="9" hidden="1"/>
    <cellStyle name="Followed Hyperlink" xfId="931" builtinId="9" hidden="1"/>
    <cellStyle name="Followed Hyperlink" xfId="932" builtinId="9" hidden="1"/>
    <cellStyle name="Followed Hyperlink" xfId="933" builtinId="9" hidden="1"/>
    <cellStyle name="Followed Hyperlink" xfId="934" builtinId="9" hidden="1"/>
    <cellStyle name="Followed Hyperlink" xfId="935" builtinId="9" hidden="1"/>
    <cellStyle name="Followed Hyperlink" xfId="936" builtinId="9" hidden="1"/>
    <cellStyle name="Followed Hyperlink" xfId="937"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cellStyle name="Normal" xfId="0" builtinId="0"/>
  </cellStyles>
  <dxfs count="248">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9</xdr:row>
      <xdr:rowOff>101600</xdr:rowOff>
    </xdr:from>
    <xdr:to>
      <xdr:col>5</xdr:col>
      <xdr:colOff>558800</xdr:colOff>
      <xdr:row>65</xdr:row>
      <xdr:rowOff>127000</xdr:rowOff>
    </xdr:to>
    <xdr:pic>
      <xdr:nvPicPr>
        <xdr:cNvPr id="2" name="Picture 1">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943100"/>
          <a:ext cx="7556500" cy="10693400"/>
        </a:xfrm>
        <a:prstGeom prst="rect">
          <a:avLst/>
        </a:prstGeom>
        <a:solidFill>
          <a:schemeClr val="bg1"/>
        </a:solidFill>
      </xdr:spPr>
    </xdr:pic>
    <xdr:clientData/>
  </xdr:twoCellAnchor>
  <xdr:twoCellAnchor editAs="oneCell">
    <xdr:from>
      <xdr:col>0</xdr:col>
      <xdr:colOff>25400</xdr:colOff>
      <xdr:row>72</xdr:row>
      <xdr:rowOff>25400</xdr:rowOff>
    </xdr:from>
    <xdr:to>
      <xdr:col>5</xdr:col>
      <xdr:colOff>584200</xdr:colOff>
      <xdr:row>128</xdr:row>
      <xdr:rowOff>50800</xdr:rowOff>
    </xdr:to>
    <xdr:pic>
      <xdr:nvPicPr>
        <xdr:cNvPr id="3" name="Picture 2" descr="Hamamatsu Quote for BNL STAR-PHENIX.pdf">
          <a:extLst>
            <a:ext uri="{FF2B5EF4-FFF2-40B4-BE49-F238E27FC236}">
              <a16:creationId xmlns:a16="http://schemas.microsoft.com/office/drawing/2014/main" xmlns="" id="{00000000-0008-0000-03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5400" y="13868400"/>
          <a:ext cx="7556500" cy="10693400"/>
        </a:xfrm>
        <a:prstGeom prst="rect">
          <a:avLst/>
        </a:prstGeom>
        <a:solidFill>
          <a:schemeClr val="bg1"/>
        </a:solidFill>
      </xdr:spPr>
    </xdr:pic>
    <xdr:clientData/>
  </xdr:twoCellAnchor>
  <xdr:twoCellAnchor editAs="oneCell">
    <xdr:from>
      <xdr:col>0</xdr:col>
      <xdr:colOff>0</xdr:colOff>
      <xdr:row>130</xdr:row>
      <xdr:rowOff>0</xdr:rowOff>
    </xdr:from>
    <xdr:to>
      <xdr:col>5</xdr:col>
      <xdr:colOff>774700</xdr:colOff>
      <xdr:row>182</xdr:row>
      <xdr:rowOff>152400</xdr:rowOff>
    </xdr:to>
    <xdr:pic>
      <xdr:nvPicPr>
        <xdr:cNvPr id="4" name="Picture 3" descr="Hamamatsu quote for BNL-2.pdf">
          <a:extLst>
            <a:ext uri="{FF2B5EF4-FFF2-40B4-BE49-F238E27FC236}">
              <a16:creationId xmlns:a16="http://schemas.microsoft.com/office/drawing/2014/main" xmlns="" id="{00000000-0008-0000-03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25044400"/>
          <a:ext cx="7772400" cy="10058400"/>
        </a:xfrm>
        <a:prstGeom prst="rect">
          <a:avLst/>
        </a:prstGeom>
        <a:solidFill>
          <a:schemeClr val="bg1"/>
        </a:solid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P28"/>
  <sheetViews>
    <sheetView tabSelected="1" zoomScale="80" zoomScaleNormal="80" workbookViewId="0">
      <selection activeCell="R24" sqref="R24"/>
    </sheetView>
  </sheetViews>
  <sheetFormatPr defaultColWidth="8.875" defaultRowHeight="15.75" x14ac:dyDescent="0.25"/>
  <cols>
    <col min="1" max="1" width="4.375" customWidth="1"/>
  </cols>
  <sheetData>
    <row r="1" spans="2:16" ht="16.5" thickBot="1" x14ac:dyDescent="0.3"/>
    <row r="2" spans="2:16" x14ac:dyDescent="0.25">
      <c r="B2" s="26"/>
      <c r="C2" s="27"/>
      <c r="D2" s="27"/>
      <c r="E2" s="27"/>
      <c r="F2" s="182" t="s">
        <v>40</v>
      </c>
      <c r="G2" s="183"/>
      <c r="H2" s="183"/>
      <c r="I2" s="183"/>
      <c r="J2" s="183"/>
      <c r="K2" s="183"/>
      <c r="L2" s="184"/>
      <c r="M2" s="27"/>
      <c r="N2" s="27"/>
      <c r="O2" s="27"/>
      <c r="P2" s="28"/>
    </row>
    <row r="3" spans="2:16" x14ac:dyDescent="0.25">
      <c r="B3" s="29"/>
      <c r="C3" s="30"/>
      <c r="D3" s="30"/>
      <c r="E3" s="30"/>
      <c r="F3" s="185"/>
      <c r="G3" s="186"/>
      <c r="H3" s="186"/>
      <c r="I3" s="186"/>
      <c r="J3" s="186"/>
      <c r="K3" s="186"/>
      <c r="L3" s="187"/>
      <c r="M3" s="30"/>
      <c r="N3" s="30"/>
      <c r="O3" s="30"/>
      <c r="P3" s="31"/>
    </row>
    <row r="4" spans="2:16" x14ac:dyDescent="0.25">
      <c r="B4" s="29"/>
      <c r="C4" s="30"/>
      <c r="D4" s="30"/>
      <c r="E4" s="30"/>
      <c r="F4" s="185"/>
      <c r="G4" s="186"/>
      <c r="H4" s="186"/>
      <c r="I4" s="186"/>
      <c r="J4" s="186"/>
      <c r="K4" s="186"/>
      <c r="L4" s="187"/>
      <c r="M4" s="30"/>
      <c r="N4" s="30"/>
      <c r="O4" s="30"/>
      <c r="P4" s="31"/>
    </row>
    <row r="5" spans="2:16" x14ac:dyDescent="0.25">
      <c r="B5" s="29"/>
      <c r="C5" s="30"/>
      <c r="D5" s="30"/>
      <c r="E5" s="30"/>
      <c r="F5" s="185"/>
      <c r="G5" s="186"/>
      <c r="H5" s="186"/>
      <c r="I5" s="186"/>
      <c r="J5" s="186"/>
      <c r="K5" s="186"/>
      <c r="L5" s="187"/>
      <c r="M5" s="30"/>
      <c r="N5" s="30"/>
      <c r="O5" s="30"/>
      <c r="P5" s="31"/>
    </row>
    <row r="6" spans="2:16" x14ac:dyDescent="0.25">
      <c r="B6" s="29"/>
      <c r="C6" s="30"/>
      <c r="D6" s="30"/>
      <c r="E6" s="30"/>
      <c r="F6" s="185"/>
      <c r="G6" s="186"/>
      <c r="H6" s="186"/>
      <c r="I6" s="186"/>
      <c r="J6" s="186"/>
      <c r="K6" s="186"/>
      <c r="L6" s="187"/>
      <c r="M6" s="30"/>
      <c r="N6" s="30"/>
      <c r="O6" s="30"/>
      <c r="P6" s="31"/>
    </row>
    <row r="7" spans="2:16" ht="16.5" thickBot="1" x14ac:dyDescent="0.3">
      <c r="B7" s="32"/>
      <c r="C7" s="33"/>
      <c r="D7" s="33"/>
      <c r="E7" s="33"/>
      <c r="F7" s="188"/>
      <c r="G7" s="189"/>
      <c r="H7" s="189"/>
      <c r="I7" s="189"/>
      <c r="J7" s="189"/>
      <c r="K7" s="189"/>
      <c r="L7" s="190"/>
      <c r="M7" s="33"/>
      <c r="N7" s="33"/>
      <c r="O7" s="33"/>
      <c r="P7" s="34"/>
    </row>
    <row r="8" spans="2:16" s="36" customFormat="1" ht="18.75" x14ac:dyDescent="0.3">
      <c r="B8" s="191" t="s">
        <v>41</v>
      </c>
      <c r="C8" s="192"/>
      <c r="D8" s="192"/>
      <c r="E8" s="193"/>
      <c r="F8" s="191" t="s">
        <v>42</v>
      </c>
      <c r="G8" s="192"/>
      <c r="H8" s="193"/>
      <c r="I8" s="35"/>
      <c r="J8" s="191" t="s">
        <v>43</v>
      </c>
      <c r="K8" s="192"/>
      <c r="L8" s="192"/>
      <c r="M8" s="193"/>
      <c r="N8" s="191" t="s">
        <v>44</v>
      </c>
      <c r="O8" s="192"/>
      <c r="P8" s="193"/>
    </row>
    <row r="9" spans="2:16" s="38" customFormat="1" ht="21.75" thickBot="1" x14ac:dyDescent="0.4">
      <c r="B9" s="179" t="s">
        <v>69</v>
      </c>
      <c r="C9" s="180"/>
      <c r="D9" s="180"/>
      <c r="E9" s="181"/>
      <c r="F9" s="179">
        <v>1.05</v>
      </c>
      <c r="G9" s="180"/>
      <c r="H9" s="181"/>
      <c r="I9" s="37"/>
      <c r="J9" s="179" t="s">
        <v>78</v>
      </c>
      <c r="K9" s="180"/>
      <c r="L9" s="180"/>
      <c r="M9" s="181"/>
      <c r="N9" s="179" t="s">
        <v>90</v>
      </c>
      <c r="O9" s="180"/>
      <c r="P9" s="181"/>
    </row>
    <row r="10" spans="2:16" ht="16.5" thickBot="1" x14ac:dyDescent="0.3">
      <c r="B10" s="39"/>
      <c r="C10" s="40"/>
      <c r="D10" s="40"/>
      <c r="E10" s="40"/>
      <c r="F10" s="40"/>
      <c r="G10" s="40"/>
      <c r="H10" s="40"/>
      <c r="I10" s="40"/>
      <c r="J10" s="40"/>
      <c r="K10" s="40"/>
      <c r="L10" s="40"/>
      <c r="M10" s="40"/>
      <c r="N10" s="40"/>
      <c r="O10" s="40"/>
      <c r="P10" s="41"/>
    </row>
    <row r="11" spans="2:16" s="45" customFormat="1" ht="21.75" thickBot="1" x14ac:dyDescent="0.4">
      <c r="B11" s="42"/>
      <c r="C11" s="43"/>
      <c r="D11" s="164" t="s">
        <v>45</v>
      </c>
      <c r="E11" s="165"/>
      <c r="F11" s="165"/>
      <c r="G11" s="166"/>
      <c r="H11" s="167" t="s">
        <v>46</v>
      </c>
      <c r="I11" s="168"/>
      <c r="J11" s="169"/>
      <c r="K11" s="164" t="s">
        <v>47</v>
      </c>
      <c r="L11" s="165"/>
      <c r="M11" s="165"/>
      <c r="N11" s="166"/>
      <c r="O11" s="43"/>
      <c r="P11" s="44"/>
    </row>
    <row r="12" spans="2:16" x14ac:dyDescent="0.25">
      <c r="B12" s="39"/>
      <c r="C12" s="40"/>
      <c r="D12" s="170" t="s">
        <v>79</v>
      </c>
      <c r="E12" s="171"/>
      <c r="F12" s="171"/>
      <c r="G12" s="172"/>
      <c r="H12" s="173" t="s">
        <v>90</v>
      </c>
      <c r="I12" s="174"/>
      <c r="J12" s="175"/>
      <c r="K12" s="176" t="s">
        <v>91</v>
      </c>
      <c r="L12" s="177"/>
      <c r="M12" s="177"/>
      <c r="N12" s="178"/>
      <c r="O12" s="40"/>
      <c r="P12" s="41"/>
    </row>
    <row r="13" spans="2:16" ht="16.5" thickBot="1" x14ac:dyDescent="0.3">
      <c r="B13" s="39"/>
      <c r="C13" s="40"/>
      <c r="D13" s="153"/>
      <c r="E13" s="154"/>
      <c r="F13" s="154"/>
      <c r="G13" s="155"/>
      <c r="H13" s="156"/>
      <c r="I13" s="157"/>
      <c r="J13" s="158"/>
      <c r="K13" s="153"/>
      <c r="L13" s="154"/>
      <c r="M13" s="154"/>
      <c r="N13" s="155"/>
      <c r="O13" s="40"/>
      <c r="P13" s="41"/>
    </row>
    <row r="14" spans="2:16" ht="16.5" thickBot="1" x14ac:dyDescent="0.3">
      <c r="B14" s="39"/>
      <c r="C14" s="40"/>
      <c r="D14" s="40"/>
      <c r="E14" s="40"/>
      <c r="F14" s="40"/>
      <c r="G14" s="40"/>
      <c r="H14" s="40"/>
      <c r="I14" s="40"/>
      <c r="J14" s="40"/>
      <c r="K14" s="40"/>
      <c r="L14" s="40"/>
      <c r="M14" s="40"/>
      <c r="N14" s="40"/>
      <c r="O14" s="40"/>
      <c r="P14" s="41"/>
    </row>
    <row r="15" spans="2:16" ht="24" thickBot="1" x14ac:dyDescent="0.4">
      <c r="B15" s="39"/>
      <c r="C15" s="40"/>
      <c r="D15" s="159" t="s">
        <v>80</v>
      </c>
      <c r="E15" s="160"/>
      <c r="F15" s="160"/>
      <c r="G15" s="161"/>
      <c r="H15" s="159" t="s">
        <v>81</v>
      </c>
      <c r="I15" s="162"/>
      <c r="J15" s="162"/>
      <c r="K15" s="162"/>
      <c r="L15" s="162"/>
      <c r="M15" s="162"/>
      <c r="N15" s="163"/>
      <c r="O15" s="40"/>
      <c r="P15" s="41"/>
    </row>
    <row r="16" spans="2:16" x14ac:dyDescent="0.25">
      <c r="B16" s="39"/>
      <c r="C16" s="40"/>
      <c r="D16" s="147" t="s">
        <v>70</v>
      </c>
      <c r="E16" s="147"/>
      <c r="F16" s="147"/>
      <c r="G16" s="147"/>
      <c r="H16" s="150" t="s">
        <v>82</v>
      </c>
      <c r="I16" s="150"/>
      <c r="J16" s="150"/>
      <c r="K16" s="150"/>
      <c r="L16" s="150"/>
      <c r="M16" s="150"/>
      <c r="N16" s="150"/>
      <c r="O16" s="40"/>
      <c r="P16" s="41"/>
    </row>
    <row r="17" spans="2:16" x14ac:dyDescent="0.25">
      <c r="B17" s="39"/>
      <c r="C17" s="40"/>
      <c r="D17" s="148"/>
      <c r="E17" s="148"/>
      <c r="F17" s="148"/>
      <c r="G17" s="148"/>
      <c r="H17" s="151"/>
      <c r="I17" s="151"/>
      <c r="J17" s="151"/>
      <c r="K17" s="151"/>
      <c r="L17" s="151"/>
      <c r="M17" s="151"/>
      <c r="N17" s="151"/>
      <c r="O17" s="40"/>
      <c r="P17" s="41"/>
    </row>
    <row r="18" spans="2:16" ht="16.5" thickBot="1" x14ac:dyDescent="0.3">
      <c r="B18" s="39"/>
      <c r="C18" s="40"/>
      <c r="D18" s="149"/>
      <c r="E18" s="149"/>
      <c r="F18" s="149"/>
      <c r="G18" s="149"/>
      <c r="H18" s="152"/>
      <c r="I18" s="152"/>
      <c r="J18" s="152"/>
      <c r="K18" s="152"/>
      <c r="L18" s="152"/>
      <c r="M18" s="152"/>
      <c r="N18" s="152"/>
      <c r="O18" s="40"/>
      <c r="P18" s="41"/>
    </row>
    <row r="19" spans="2:16" ht="16.5" thickBot="1" x14ac:dyDescent="0.3">
      <c r="B19" s="46"/>
      <c r="C19" s="47"/>
      <c r="D19" s="47"/>
      <c r="E19" s="47"/>
      <c r="F19" s="47"/>
      <c r="G19" s="47"/>
      <c r="H19" s="47"/>
      <c r="I19" s="47"/>
      <c r="J19" s="47"/>
      <c r="K19" s="47"/>
      <c r="L19" s="47"/>
      <c r="M19" s="47"/>
      <c r="N19" s="47"/>
      <c r="O19" s="47"/>
      <c r="P19" s="48"/>
    </row>
    <row r="20" spans="2:16" ht="16.5" thickBot="1" x14ac:dyDescent="0.3"/>
    <row r="21" spans="2:16" ht="18.75" x14ac:dyDescent="0.3">
      <c r="D21" s="129" t="s">
        <v>285</v>
      </c>
      <c r="E21" s="130"/>
      <c r="F21" s="130"/>
      <c r="G21" s="130"/>
      <c r="H21" s="130"/>
      <c r="I21" s="130"/>
      <c r="J21" s="130"/>
      <c r="K21" s="130"/>
      <c r="L21" s="130"/>
      <c r="M21" s="130"/>
      <c r="N21" s="130"/>
      <c r="O21" s="131"/>
    </row>
    <row r="22" spans="2:16" ht="18.75" x14ac:dyDescent="0.3">
      <c r="D22" s="132" t="s">
        <v>292</v>
      </c>
      <c r="E22" s="133"/>
      <c r="F22" s="133"/>
      <c r="G22" s="133"/>
      <c r="H22" s="133"/>
      <c r="I22" s="133"/>
      <c r="J22" s="133"/>
      <c r="K22" s="133"/>
      <c r="L22" s="133"/>
      <c r="M22" s="133"/>
      <c r="N22" s="133"/>
      <c r="O22" s="134"/>
    </row>
    <row r="23" spans="2:16" ht="18.75" x14ac:dyDescent="0.3">
      <c r="D23" s="132" t="s">
        <v>289</v>
      </c>
      <c r="E23" s="133"/>
      <c r="F23" s="133"/>
      <c r="G23" s="133"/>
      <c r="H23" s="133"/>
      <c r="I23" s="133"/>
      <c r="J23" s="133"/>
      <c r="K23" s="133"/>
      <c r="L23" s="133"/>
      <c r="M23" s="133"/>
      <c r="N23" s="133"/>
      <c r="O23" s="134"/>
    </row>
    <row r="24" spans="2:16" ht="18.75" x14ac:dyDescent="0.3">
      <c r="D24" s="132" t="s">
        <v>290</v>
      </c>
      <c r="E24" s="133"/>
      <c r="F24" s="133"/>
      <c r="G24" s="133"/>
      <c r="H24" s="133"/>
      <c r="I24" s="133"/>
      <c r="J24" s="133"/>
      <c r="K24" s="133"/>
      <c r="L24" s="133"/>
      <c r="M24" s="133"/>
      <c r="N24" s="133"/>
      <c r="O24" s="134"/>
    </row>
    <row r="25" spans="2:16" ht="18.75" x14ac:dyDescent="0.3">
      <c r="D25" s="132" t="s">
        <v>288</v>
      </c>
      <c r="E25" s="133"/>
      <c r="F25" s="133"/>
      <c r="G25" s="133"/>
      <c r="H25" s="133"/>
      <c r="I25" s="133"/>
      <c r="J25" s="133"/>
      <c r="K25" s="133"/>
      <c r="L25" s="133"/>
      <c r="M25" s="133"/>
      <c r="N25" s="133"/>
      <c r="O25" s="134"/>
    </row>
    <row r="26" spans="2:16" ht="18.75" x14ac:dyDescent="0.3">
      <c r="D26" s="132" t="s">
        <v>287</v>
      </c>
      <c r="E26" s="133"/>
      <c r="F26" s="133"/>
      <c r="G26" s="133"/>
      <c r="H26" s="133"/>
      <c r="I26" s="133"/>
      <c r="J26" s="133"/>
      <c r="K26" s="133"/>
      <c r="L26" s="133"/>
      <c r="M26" s="133"/>
      <c r="N26" s="133"/>
      <c r="O26" s="134"/>
    </row>
    <row r="27" spans="2:16" ht="18.75" x14ac:dyDescent="0.3">
      <c r="D27" s="132" t="s">
        <v>291</v>
      </c>
      <c r="E27" s="133"/>
      <c r="F27" s="133"/>
      <c r="G27" s="133"/>
      <c r="H27" s="133"/>
      <c r="I27" s="133"/>
      <c r="J27" s="133"/>
      <c r="K27" s="133"/>
      <c r="L27" s="133"/>
      <c r="M27" s="133"/>
      <c r="N27" s="133"/>
      <c r="O27" s="134"/>
    </row>
    <row r="28" spans="2:16" ht="19.5" thickBot="1" x14ac:dyDescent="0.35">
      <c r="D28" s="135" t="s">
        <v>286</v>
      </c>
      <c r="E28" s="136"/>
      <c r="F28" s="136"/>
      <c r="G28" s="136"/>
      <c r="H28" s="136"/>
      <c r="I28" s="136"/>
      <c r="J28" s="136"/>
      <c r="K28" s="136"/>
      <c r="L28" s="136"/>
      <c r="M28" s="136"/>
      <c r="N28" s="136"/>
      <c r="O28" s="137"/>
    </row>
  </sheetData>
  <mergeCells count="22">
    <mergeCell ref="B9:E9"/>
    <mergeCell ref="F9:H9"/>
    <mergeCell ref="J9:M9"/>
    <mergeCell ref="N9:P9"/>
    <mergeCell ref="F2:L7"/>
    <mergeCell ref="B8:E8"/>
    <mergeCell ref="F8:H8"/>
    <mergeCell ref="J8:M8"/>
    <mergeCell ref="N8:P8"/>
    <mergeCell ref="D11:G11"/>
    <mergeCell ref="H11:J11"/>
    <mergeCell ref="K11:N11"/>
    <mergeCell ref="D12:G12"/>
    <mergeCell ref="H12:J12"/>
    <mergeCell ref="K12:N12"/>
    <mergeCell ref="D16:G18"/>
    <mergeCell ref="H16:N18"/>
    <mergeCell ref="D13:G13"/>
    <mergeCell ref="H13:J13"/>
    <mergeCell ref="K13:N13"/>
    <mergeCell ref="D15:G15"/>
    <mergeCell ref="H15:N15"/>
  </mergeCells>
  <hyperlinks>
    <hyperlink ref="K12" location="'Sensor_Procurement_Summary'!A1" display="Sensor Procurement Summary"/>
    <hyperlink ref="L12" location="'Sensor_Procurement_Summary'!A1" display="'Sensor_Procurement_Summary'!A1"/>
    <hyperlink ref="M12" location="'Sensor_Procurement_Summary'!A1" display="'Sensor_Procurement_Summary'!A1"/>
    <hyperlink ref="N12" location="'Sensor_Procurement_Summary'!A1" display="'Sensor_Procurement_Summary'!A1"/>
  </hyperlinks>
  <pageMargins left="0.7" right="0.7" top="0.75" bottom="0.75" header="0.3" footer="0.3"/>
  <pageSetup scale="75" orientation="landscape" horizontalDpi="4294967292" verticalDpi="4294967292" r:id="rId1"/>
  <legacy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98"/>
  <sheetViews>
    <sheetView zoomScale="80" zoomScaleNormal="80" workbookViewId="0"/>
  </sheetViews>
  <sheetFormatPr defaultColWidth="10.875" defaultRowHeight="15.75" x14ac:dyDescent="0.25"/>
  <cols>
    <col min="1" max="1" width="3.375" style="49" customWidth="1"/>
    <col min="2" max="2" width="5" style="49" customWidth="1"/>
    <col min="3" max="3" width="6.125" style="49" customWidth="1"/>
    <col min="4" max="4" width="20.625" style="49" customWidth="1"/>
    <col min="5" max="5" width="5.375" style="49" customWidth="1"/>
    <col min="6" max="6" width="14.625" style="49" customWidth="1"/>
    <col min="7" max="7" width="3.125" style="49" customWidth="1"/>
    <col min="8" max="8" width="12.875" style="49" bestFit="1" customWidth="1"/>
    <col min="9" max="9" width="3.125" style="49" customWidth="1"/>
    <col min="10" max="10" width="12.875" style="49" customWidth="1"/>
    <col min="11" max="12" width="10.875" style="49"/>
    <col min="13" max="13" width="15.875" style="49" customWidth="1"/>
    <col min="14" max="16384" width="10.875" style="49"/>
  </cols>
  <sheetData>
    <row r="1" spans="2:17" ht="16.5" thickBot="1" x14ac:dyDescent="0.3"/>
    <row r="2" spans="2:17" ht="26.1" customHeight="1" x14ac:dyDescent="0.25">
      <c r="B2" s="50"/>
      <c r="C2" s="51"/>
      <c r="D2" s="51"/>
      <c r="E2" s="51"/>
      <c r="F2" s="252" t="s">
        <v>40</v>
      </c>
      <c r="G2" s="183"/>
      <c r="H2" s="183"/>
      <c r="I2" s="183"/>
      <c r="J2" s="183"/>
      <c r="K2" s="183"/>
      <c r="L2" s="253"/>
      <c r="M2" s="256" t="s">
        <v>48</v>
      </c>
      <c r="N2" s="258">
        <v>42795</v>
      </c>
      <c r="O2" s="259"/>
      <c r="P2" s="259"/>
      <c r="Q2" s="260"/>
    </row>
    <row r="3" spans="2:17" ht="15.95" customHeight="1" thickBot="1" x14ac:dyDescent="0.3">
      <c r="B3" s="52"/>
      <c r="C3" s="53"/>
      <c r="D3" s="53"/>
      <c r="E3" s="53"/>
      <c r="F3" s="254"/>
      <c r="G3" s="186"/>
      <c r="H3" s="186"/>
      <c r="I3" s="186"/>
      <c r="J3" s="186"/>
      <c r="K3" s="186"/>
      <c r="L3" s="255"/>
      <c r="M3" s="257"/>
      <c r="N3" s="261"/>
      <c r="O3" s="261"/>
      <c r="P3" s="261"/>
      <c r="Q3" s="262"/>
    </row>
    <row r="4" spans="2:17" ht="18" customHeight="1" x14ac:dyDescent="0.25">
      <c r="B4" s="52"/>
      <c r="C4" s="53"/>
      <c r="D4" s="53"/>
      <c r="E4" s="53"/>
      <c r="F4" s="254"/>
      <c r="G4" s="186"/>
      <c r="H4" s="186"/>
      <c r="I4" s="186"/>
      <c r="J4" s="186"/>
      <c r="K4" s="186"/>
      <c r="L4" s="255"/>
      <c r="M4" s="256" t="s">
        <v>49</v>
      </c>
      <c r="N4" s="259" t="s">
        <v>71</v>
      </c>
      <c r="O4" s="259"/>
      <c r="P4" s="259"/>
      <c r="Q4" s="260"/>
    </row>
    <row r="5" spans="2:17" ht="16.5" thickBot="1" x14ac:dyDescent="0.3">
      <c r="B5" s="52"/>
      <c r="C5" s="53"/>
      <c r="D5" s="53"/>
      <c r="E5" s="53"/>
      <c r="F5" s="254"/>
      <c r="G5" s="186"/>
      <c r="H5" s="186"/>
      <c r="I5" s="186"/>
      <c r="J5" s="186"/>
      <c r="K5" s="186"/>
      <c r="L5" s="255"/>
      <c r="M5" s="263"/>
      <c r="N5" s="264"/>
      <c r="O5" s="264"/>
      <c r="P5" s="264"/>
      <c r="Q5" s="265"/>
    </row>
    <row r="6" spans="2:17" ht="21" customHeight="1" x14ac:dyDescent="0.25">
      <c r="B6" s="52"/>
      <c r="C6" s="53"/>
      <c r="D6" s="53"/>
      <c r="E6" s="53"/>
      <c r="F6" s="254"/>
      <c r="G6" s="186"/>
      <c r="H6" s="186"/>
      <c r="I6" s="186"/>
      <c r="J6" s="186"/>
      <c r="K6" s="186"/>
      <c r="L6" s="186"/>
      <c r="M6" s="266" t="s">
        <v>50</v>
      </c>
      <c r="N6" s="268" t="s">
        <v>272</v>
      </c>
      <c r="O6" s="269"/>
      <c r="P6" s="269"/>
      <c r="Q6" s="270"/>
    </row>
    <row r="7" spans="2:17" ht="16.5" thickBot="1" x14ac:dyDescent="0.3">
      <c r="B7" s="52"/>
      <c r="C7" s="53"/>
      <c r="D7" s="53"/>
      <c r="E7" s="53"/>
      <c r="F7" s="254"/>
      <c r="G7" s="189"/>
      <c r="H7" s="189"/>
      <c r="I7" s="189"/>
      <c r="J7" s="189"/>
      <c r="K7" s="189"/>
      <c r="L7" s="189"/>
      <c r="M7" s="267"/>
      <c r="N7" s="271"/>
      <c r="O7" s="272"/>
      <c r="P7" s="272"/>
      <c r="Q7" s="273"/>
    </row>
    <row r="8" spans="2:17" s="54" customFormat="1" ht="27" customHeight="1" x14ac:dyDescent="0.25">
      <c r="B8" s="215" t="s">
        <v>51</v>
      </c>
      <c r="C8" s="216"/>
      <c r="D8" s="216"/>
      <c r="E8" s="216"/>
      <c r="F8" s="217"/>
      <c r="G8" s="215" t="s">
        <v>52</v>
      </c>
      <c r="H8" s="216"/>
      <c r="I8" s="216"/>
      <c r="J8" s="216"/>
      <c r="K8" s="216"/>
      <c r="L8" s="216"/>
      <c r="M8" s="237"/>
      <c r="N8" s="238" t="s">
        <v>53</v>
      </c>
      <c r="O8" s="239"/>
      <c r="P8" s="239"/>
      <c r="Q8" s="237"/>
    </row>
    <row r="9" spans="2:17" x14ac:dyDescent="0.25">
      <c r="B9" s="240" t="s">
        <v>79</v>
      </c>
      <c r="C9" s="241"/>
      <c r="D9" s="241"/>
      <c r="E9" s="241"/>
      <c r="F9" s="242"/>
      <c r="G9" s="240" t="s">
        <v>90</v>
      </c>
      <c r="H9" s="241"/>
      <c r="I9" s="241"/>
      <c r="J9" s="241"/>
      <c r="K9" s="241"/>
      <c r="L9" s="241"/>
      <c r="M9" s="242"/>
      <c r="N9" s="246"/>
      <c r="O9" s="247"/>
      <c r="P9" s="247"/>
      <c r="Q9" s="248"/>
    </row>
    <row r="10" spans="2:17" ht="16.5" thickBot="1" x14ac:dyDescent="0.3">
      <c r="B10" s="243"/>
      <c r="C10" s="244"/>
      <c r="D10" s="244"/>
      <c r="E10" s="244"/>
      <c r="F10" s="245"/>
      <c r="G10" s="243"/>
      <c r="H10" s="244"/>
      <c r="I10" s="244"/>
      <c r="J10" s="244"/>
      <c r="K10" s="244"/>
      <c r="L10" s="244"/>
      <c r="M10" s="245"/>
      <c r="N10" s="249"/>
      <c r="O10" s="250"/>
      <c r="P10" s="250"/>
      <c r="Q10" s="251"/>
    </row>
    <row r="11" spans="2:17" s="54" customFormat="1" ht="27" customHeight="1" x14ac:dyDescent="0.25">
      <c r="B11" s="215" t="s">
        <v>54</v>
      </c>
      <c r="C11" s="216"/>
      <c r="D11" s="216"/>
      <c r="E11" s="216"/>
      <c r="F11" s="216"/>
      <c r="G11" s="216"/>
      <c r="H11" s="216"/>
      <c r="I11" s="216"/>
      <c r="J11" s="216"/>
      <c r="K11" s="216"/>
      <c r="L11" s="216"/>
      <c r="M11" s="216"/>
      <c r="N11" s="216"/>
      <c r="O11" s="216"/>
      <c r="P11" s="216"/>
      <c r="Q11" s="217"/>
    </row>
    <row r="12" spans="2:17" ht="18" customHeight="1" x14ac:dyDescent="0.25">
      <c r="B12" s="218" t="s">
        <v>86</v>
      </c>
      <c r="C12" s="219"/>
      <c r="D12" s="219"/>
      <c r="E12" s="219"/>
      <c r="F12" s="219"/>
      <c r="G12" s="219"/>
      <c r="H12" s="219"/>
      <c r="I12" s="219"/>
      <c r="J12" s="219"/>
      <c r="K12" s="219"/>
      <c r="L12" s="219"/>
      <c r="M12" s="219"/>
      <c r="N12" s="219"/>
      <c r="O12" s="219"/>
      <c r="P12" s="219"/>
      <c r="Q12" s="220"/>
    </row>
    <row r="13" spans="2:17" ht="18" customHeight="1" x14ac:dyDescent="0.25">
      <c r="B13" s="218"/>
      <c r="C13" s="219"/>
      <c r="D13" s="219"/>
      <c r="E13" s="219"/>
      <c r="F13" s="219"/>
      <c r="G13" s="219"/>
      <c r="H13" s="219"/>
      <c r="I13" s="219"/>
      <c r="J13" s="219"/>
      <c r="K13" s="219"/>
      <c r="L13" s="219"/>
      <c r="M13" s="219"/>
      <c r="N13" s="219"/>
      <c r="O13" s="219"/>
      <c r="P13" s="219"/>
      <c r="Q13" s="220"/>
    </row>
    <row r="14" spans="2:17" ht="18" customHeight="1" x14ac:dyDescent="0.25">
      <c r="B14" s="218"/>
      <c r="C14" s="219"/>
      <c r="D14" s="219"/>
      <c r="E14" s="219"/>
      <c r="F14" s="219"/>
      <c r="G14" s="219"/>
      <c r="H14" s="219"/>
      <c r="I14" s="219"/>
      <c r="J14" s="219"/>
      <c r="K14" s="219"/>
      <c r="L14" s="219"/>
      <c r="M14" s="219"/>
      <c r="N14" s="219"/>
      <c r="O14" s="219"/>
      <c r="P14" s="219"/>
      <c r="Q14" s="220"/>
    </row>
    <row r="15" spans="2:17" x14ac:dyDescent="0.25">
      <c r="B15" s="218"/>
      <c r="C15" s="219"/>
      <c r="D15" s="219"/>
      <c r="E15" s="219"/>
      <c r="F15" s="219"/>
      <c r="G15" s="219"/>
      <c r="H15" s="219"/>
      <c r="I15" s="219"/>
      <c r="J15" s="219"/>
      <c r="K15" s="219"/>
      <c r="L15" s="219"/>
      <c r="M15" s="219"/>
      <c r="N15" s="219"/>
      <c r="O15" s="219"/>
      <c r="P15" s="219"/>
      <c r="Q15" s="220"/>
    </row>
    <row r="16" spans="2:17" x14ac:dyDescent="0.25">
      <c r="B16" s="218"/>
      <c r="C16" s="219"/>
      <c r="D16" s="219"/>
      <c r="E16" s="219"/>
      <c r="F16" s="219"/>
      <c r="G16" s="219"/>
      <c r="H16" s="219"/>
      <c r="I16" s="219"/>
      <c r="J16" s="219"/>
      <c r="K16" s="219"/>
      <c r="L16" s="219"/>
      <c r="M16" s="219"/>
      <c r="N16" s="219"/>
      <c r="O16" s="219"/>
      <c r="P16" s="219"/>
      <c r="Q16" s="220"/>
    </row>
    <row r="17" spans="2:17" x14ac:dyDescent="0.25">
      <c r="B17" s="218"/>
      <c r="C17" s="219"/>
      <c r="D17" s="219"/>
      <c r="E17" s="219"/>
      <c r="F17" s="219"/>
      <c r="G17" s="219"/>
      <c r="H17" s="219"/>
      <c r="I17" s="219"/>
      <c r="J17" s="219"/>
      <c r="K17" s="219"/>
      <c r="L17" s="219"/>
      <c r="M17" s="219"/>
      <c r="N17" s="219"/>
      <c r="O17" s="219"/>
      <c r="P17" s="219"/>
      <c r="Q17" s="220"/>
    </row>
    <row r="18" spans="2:17" ht="16.5" thickBot="1" x14ac:dyDescent="0.3">
      <c r="B18" s="221"/>
      <c r="C18" s="222"/>
      <c r="D18" s="222"/>
      <c r="E18" s="222"/>
      <c r="F18" s="222"/>
      <c r="G18" s="222"/>
      <c r="H18" s="222"/>
      <c r="I18" s="222"/>
      <c r="J18" s="222"/>
      <c r="K18" s="222"/>
      <c r="L18" s="222"/>
      <c r="M18" s="222"/>
      <c r="N18" s="222"/>
      <c r="O18" s="222"/>
      <c r="P18" s="222"/>
      <c r="Q18" s="223"/>
    </row>
    <row r="19" spans="2:17" s="54" customFormat="1" ht="27" customHeight="1" x14ac:dyDescent="0.25">
      <c r="B19" s="215" t="s">
        <v>55</v>
      </c>
      <c r="C19" s="216"/>
      <c r="D19" s="216"/>
      <c r="E19" s="216"/>
      <c r="F19" s="216"/>
      <c r="G19" s="216"/>
      <c r="H19" s="216"/>
      <c r="I19" s="216"/>
      <c r="J19" s="216"/>
      <c r="K19" s="216"/>
      <c r="L19" s="216"/>
      <c r="M19" s="216"/>
      <c r="N19" s="216"/>
      <c r="O19" s="216"/>
      <c r="P19" s="216"/>
      <c r="Q19" s="217"/>
    </row>
    <row r="20" spans="2:17" x14ac:dyDescent="0.25">
      <c r="B20" s="55"/>
      <c r="Q20" s="56"/>
    </row>
    <row r="21" spans="2:17" x14ac:dyDescent="0.25">
      <c r="B21" s="55"/>
      <c r="Q21" s="56"/>
    </row>
    <row r="22" spans="2:17" ht="19.5" thickBot="1" x14ac:dyDescent="0.35">
      <c r="B22" s="55"/>
      <c r="C22" s="57" t="s">
        <v>56</v>
      </c>
      <c r="D22" s="58" t="s">
        <v>57</v>
      </c>
      <c r="Q22" s="56"/>
    </row>
    <row r="23" spans="2:17" ht="19.5" thickBot="1" x14ac:dyDescent="0.35">
      <c r="B23" s="55"/>
      <c r="C23" s="57"/>
      <c r="D23" s="58" t="s">
        <v>58</v>
      </c>
      <c r="Q23" s="56"/>
    </row>
    <row r="24" spans="2:17" ht="19.5" thickBot="1" x14ac:dyDescent="0.35">
      <c r="B24" s="55"/>
      <c r="C24" s="57"/>
      <c r="D24" s="58" t="s">
        <v>59</v>
      </c>
      <c r="Q24" s="56"/>
    </row>
    <row r="25" spans="2:17" ht="19.5" thickBot="1" x14ac:dyDescent="0.35">
      <c r="B25" s="55"/>
      <c r="C25" s="57" t="s">
        <v>56</v>
      </c>
      <c r="D25" s="58" t="s">
        <v>60</v>
      </c>
      <c r="Q25" s="56"/>
    </row>
    <row r="26" spans="2:17" ht="19.5" thickBot="1" x14ac:dyDescent="0.35">
      <c r="B26" s="55"/>
      <c r="C26" s="57" t="s">
        <v>56</v>
      </c>
      <c r="D26" s="58" t="s">
        <v>61</v>
      </c>
      <c r="Q26" s="56"/>
    </row>
    <row r="27" spans="2:17" ht="19.5" thickBot="1" x14ac:dyDescent="0.35">
      <c r="B27" s="55"/>
      <c r="C27" s="57" t="s">
        <v>72</v>
      </c>
      <c r="D27" s="58" t="s">
        <v>62</v>
      </c>
      <c r="Q27" s="56"/>
    </row>
    <row r="28" spans="2:17" ht="19.5" thickBot="1" x14ac:dyDescent="0.35">
      <c r="B28" s="55"/>
      <c r="C28" s="57"/>
      <c r="D28" s="58" t="s">
        <v>63</v>
      </c>
      <c r="Q28" s="56"/>
    </row>
    <row r="29" spans="2:17" ht="19.5" thickBot="1" x14ac:dyDescent="0.35">
      <c r="B29" s="55"/>
      <c r="C29" s="57" t="s">
        <v>56</v>
      </c>
      <c r="D29" s="58" t="s">
        <v>64</v>
      </c>
      <c r="Q29" s="56"/>
    </row>
    <row r="30" spans="2:17" x14ac:dyDescent="0.25">
      <c r="B30" s="55"/>
      <c r="Q30" s="56"/>
    </row>
    <row r="31" spans="2:17" ht="16.5" thickBot="1" x14ac:dyDescent="0.3">
      <c r="B31" s="59"/>
      <c r="C31" s="60"/>
      <c r="D31" s="60"/>
      <c r="E31" s="60"/>
      <c r="F31" s="60"/>
      <c r="G31" s="60"/>
      <c r="H31" s="60"/>
      <c r="I31" s="60"/>
      <c r="J31" s="60"/>
      <c r="K31" s="60"/>
      <c r="L31" s="60"/>
      <c r="M31" s="60"/>
      <c r="N31" s="60"/>
      <c r="O31" s="60"/>
      <c r="P31" s="60"/>
      <c r="Q31" s="61"/>
    </row>
    <row r="32" spans="2:17" s="54" customFormat="1" ht="26.1" customHeight="1" x14ac:dyDescent="0.25">
      <c r="B32" s="207" t="s">
        <v>65</v>
      </c>
      <c r="C32" s="208"/>
      <c r="D32" s="208"/>
      <c r="E32" s="208"/>
      <c r="F32" s="208"/>
      <c r="G32" s="208"/>
      <c r="H32" s="208"/>
      <c r="I32" s="208"/>
      <c r="J32" s="208"/>
      <c r="K32" s="208"/>
      <c r="L32" s="208"/>
      <c r="M32" s="208"/>
      <c r="N32" s="208"/>
      <c r="O32" s="208"/>
      <c r="P32" s="208"/>
      <c r="Q32" s="209"/>
    </row>
    <row r="33" spans="2:17" x14ac:dyDescent="0.25">
      <c r="B33" s="232"/>
      <c r="C33" s="196"/>
      <c r="D33" s="196"/>
      <c r="E33" s="196"/>
      <c r="F33" s="196"/>
      <c r="G33" s="196"/>
      <c r="H33" s="196"/>
      <c r="I33" s="196"/>
      <c r="J33" s="196"/>
      <c r="K33" s="196"/>
      <c r="L33" s="196"/>
      <c r="M33" s="196"/>
      <c r="N33" s="196"/>
      <c r="O33" s="196"/>
      <c r="P33" s="196"/>
      <c r="Q33" s="233"/>
    </row>
    <row r="34" spans="2:17" x14ac:dyDescent="0.25">
      <c r="B34" s="234" t="s">
        <v>84</v>
      </c>
      <c r="C34" s="235"/>
      <c r="D34" s="235"/>
      <c r="E34" s="235"/>
      <c r="F34" s="235"/>
      <c r="G34" s="235"/>
      <c r="H34" s="235"/>
      <c r="I34" s="235"/>
      <c r="J34" s="235"/>
      <c r="K34" s="235"/>
      <c r="L34" s="235"/>
      <c r="M34" s="235"/>
      <c r="N34" s="235"/>
      <c r="O34" s="235"/>
      <c r="P34" s="235"/>
      <c r="Q34" s="236"/>
    </row>
    <row r="35" spans="2:17" x14ac:dyDescent="0.25">
      <c r="B35" s="234" t="s">
        <v>85</v>
      </c>
      <c r="C35" s="235"/>
      <c r="D35" s="235"/>
      <c r="E35" s="235"/>
      <c r="F35" s="235"/>
      <c r="G35" s="235"/>
      <c r="H35" s="235"/>
      <c r="I35" s="235"/>
      <c r="J35" s="235"/>
      <c r="K35" s="235"/>
      <c r="L35" s="235"/>
      <c r="M35" s="235"/>
      <c r="N35" s="235"/>
      <c r="O35" s="235"/>
      <c r="P35" s="235"/>
      <c r="Q35" s="236"/>
    </row>
    <row r="36" spans="2:17" x14ac:dyDescent="0.25">
      <c r="B36" s="232"/>
      <c r="C36" s="196"/>
      <c r="D36" s="196"/>
      <c r="E36" s="196"/>
      <c r="F36" s="196"/>
      <c r="G36" s="196"/>
      <c r="H36" s="196"/>
      <c r="I36" s="196"/>
      <c r="J36" s="196"/>
      <c r="K36" s="196"/>
      <c r="L36" s="196"/>
      <c r="M36" s="196"/>
      <c r="N36" s="196"/>
      <c r="O36" s="196"/>
      <c r="P36" s="196"/>
      <c r="Q36" s="233"/>
    </row>
    <row r="37" spans="2:17" x14ac:dyDescent="0.25">
      <c r="B37" s="232"/>
      <c r="C37" s="196"/>
      <c r="D37" s="196"/>
      <c r="E37" s="196"/>
      <c r="F37" s="196"/>
      <c r="G37" s="196"/>
      <c r="H37" s="196"/>
      <c r="I37" s="196"/>
      <c r="J37" s="196"/>
      <c r="K37" s="196"/>
      <c r="L37" s="196"/>
      <c r="M37" s="196"/>
      <c r="N37" s="196"/>
      <c r="O37" s="196"/>
      <c r="P37" s="196"/>
      <c r="Q37" s="233"/>
    </row>
    <row r="38" spans="2:17" x14ac:dyDescent="0.25">
      <c r="B38" s="232"/>
      <c r="C38" s="196"/>
      <c r="D38" s="196"/>
      <c r="E38" s="196"/>
      <c r="F38" s="196"/>
      <c r="G38" s="196"/>
      <c r="H38" s="196"/>
      <c r="I38" s="196"/>
      <c r="J38" s="196"/>
      <c r="K38" s="196"/>
      <c r="L38" s="196"/>
      <c r="M38" s="196"/>
      <c r="N38" s="196"/>
      <c r="O38" s="196"/>
      <c r="P38" s="196"/>
      <c r="Q38" s="233"/>
    </row>
    <row r="39" spans="2:17" x14ac:dyDescent="0.25">
      <c r="B39" s="232"/>
      <c r="C39" s="196"/>
      <c r="D39" s="196"/>
      <c r="E39" s="196"/>
      <c r="F39" s="196"/>
      <c r="G39" s="196"/>
      <c r="H39" s="196"/>
      <c r="I39" s="196"/>
      <c r="J39" s="196"/>
      <c r="K39" s="196"/>
      <c r="L39" s="196"/>
      <c r="M39" s="196"/>
      <c r="N39" s="196"/>
      <c r="O39" s="196"/>
      <c r="P39" s="196"/>
      <c r="Q39" s="233"/>
    </row>
    <row r="40" spans="2:17" x14ac:dyDescent="0.25">
      <c r="B40" s="232"/>
      <c r="C40" s="196"/>
      <c r="D40" s="196"/>
      <c r="E40" s="196"/>
      <c r="F40" s="196"/>
      <c r="G40" s="196"/>
      <c r="H40" s="196"/>
      <c r="I40" s="196"/>
      <c r="J40" s="196"/>
      <c r="K40" s="196"/>
      <c r="L40" s="196"/>
      <c r="M40" s="196"/>
      <c r="N40" s="196"/>
      <c r="O40" s="196"/>
      <c r="P40" s="196"/>
      <c r="Q40" s="233"/>
    </row>
    <row r="41" spans="2:17" x14ac:dyDescent="0.25">
      <c r="B41" s="232"/>
      <c r="C41" s="196"/>
      <c r="D41" s="196"/>
      <c r="E41" s="196"/>
      <c r="F41" s="196"/>
      <c r="G41" s="196"/>
      <c r="H41" s="196"/>
      <c r="I41" s="196"/>
      <c r="J41" s="196"/>
      <c r="K41" s="196"/>
      <c r="L41" s="196"/>
      <c r="M41" s="196"/>
      <c r="N41" s="196"/>
      <c r="O41" s="196"/>
      <c r="P41" s="196"/>
      <c r="Q41" s="233"/>
    </row>
    <row r="42" spans="2:17" x14ac:dyDescent="0.25">
      <c r="B42" s="232"/>
      <c r="C42" s="196"/>
      <c r="D42" s="196"/>
      <c r="E42" s="196"/>
      <c r="F42" s="196"/>
      <c r="G42" s="196"/>
      <c r="H42" s="196"/>
      <c r="I42" s="196"/>
      <c r="J42" s="196"/>
      <c r="K42" s="196"/>
      <c r="L42" s="196"/>
      <c r="M42" s="196"/>
      <c r="N42" s="196"/>
      <c r="O42" s="196"/>
      <c r="P42" s="196"/>
      <c r="Q42" s="233"/>
    </row>
    <row r="43" spans="2:17" x14ac:dyDescent="0.25">
      <c r="B43" s="232"/>
      <c r="C43" s="196"/>
      <c r="D43" s="196"/>
      <c r="E43" s="196"/>
      <c r="F43" s="196"/>
      <c r="G43" s="196"/>
      <c r="H43" s="196"/>
      <c r="I43" s="196"/>
      <c r="J43" s="196"/>
      <c r="K43" s="196"/>
      <c r="L43" s="196"/>
      <c r="M43" s="196"/>
      <c r="N43" s="196"/>
      <c r="O43" s="196"/>
      <c r="P43" s="196"/>
      <c r="Q43" s="233"/>
    </row>
    <row r="44" spans="2:17" ht="16.5" thickBot="1" x14ac:dyDescent="0.3">
      <c r="B44" s="232"/>
      <c r="C44" s="196"/>
      <c r="D44" s="196"/>
      <c r="E44" s="196"/>
      <c r="F44" s="196"/>
      <c r="G44" s="196"/>
      <c r="H44" s="196"/>
      <c r="I44" s="196"/>
      <c r="J44" s="196"/>
      <c r="K44" s="196"/>
      <c r="L44" s="196"/>
      <c r="M44" s="196"/>
      <c r="N44" s="196"/>
      <c r="O44" s="196"/>
      <c r="P44" s="196"/>
      <c r="Q44" s="233"/>
    </row>
    <row r="45" spans="2:17" x14ac:dyDescent="0.25">
      <c r="B45" s="207" t="s">
        <v>235</v>
      </c>
      <c r="C45" s="208"/>
      <c r="D45" s="208"/>
      <c r="E45" s="208"/>
      <c r="F45" s="208"/>
      <c r="G45" s="208"/>
      <c r="H45" s="208"/>
      <c r="I45" s="208"/>
      <c r="J45" s="208"/>
      <c r="K45" s="208"/>
      <c r="L45" s="208"/>
      <c r="M45" s="208"/>
      <c r="N45" s="208"/>
      <c r="O45" s="208"/>
      <c r="P45" s="208"/>
      <c r="Q45" s="209"/>
    </row>
    <row r="46" spans="2:17" x14ac:dyDescent="0.25">
      <c r="B46" s="210"/>
      <c r="C46" s="211"/>
      <c r="D46" s="211"/>
      <c r="E46" s="211"/>
      <c r="F46" s="211"/>
      <c r="G46" s="211"/>
      <c r="H46" s="211"/>
      <c r="I46" s="211"/>
      <c r="J46" s="211"/>
      <c r="K46" s="211"/>
      <c r="L46" s="211"/>
      <c r="M46" s="211"/>
      <c r="N46" s="211"/>
      <c r="O46" s="211"/>
      <c r="P46" s="211"/>
      <c r="Q46" s="212"/>
    </row>
    <row r="47" spans="2:17" x14ac:dyDescent="0.25">
      <c r="B47" s="224" t="s">
        <v>88</v>
      </c>
      <c r="C47" s="225"/>
      <c r="D47" s="225"/>
      <c r="E47" s="225"/>
      <c r="F47" s="225"/>
      <c r="G47" s="225"/>
      <c r="H47" s="225"/>
      <c r="I47" s="225"/>
      <c r="J47" s="225"/>
      <c r="K47" s="225"/>
      <c r="L47" s="225"/>
      <c r="M47" s="225"/>
      <c r="N47" s="225"/>
      <c r="O47" s="225"/>
      <c r="P47" s="225"/>
      <c r="Q47" s="226"/>
    </row>
    <row r="48" spans="2:17" x14ac:dyDescent="0.25">
      <c r="B48" s="224"/>
      <c r="C48" s="225"/>
      <c r="D48" s="225"/>
      <c r="E48" s="225"/>
      <c r="F48" s="225"/>
      <c r="G48" s="225"/>
      <c r="H48" s="225"/>
      <c r="I48" s="225"/>
      <c r="J48" s="225"/>
      <c r="K48" s="225"/>
      <c r="L48" s="225"/>
      <c r="M48" s="225"/>
      <c r="N48" s="225"/>
      <c r="O48" s="225"/>
      <c r="P48" s="225"/>
      <c r="Q48" s="226"/>
    </row>
    <row r="49" spans="2:17" x14ac:dyDescent="0.25">
      <c r="B49" s="224"/>
      <c r="C49" s="225"/>
      <c r="D49" s="225"/>
      <c r="E49" s="225"/>
      <c r="F49" s="225"/>
      <c r="G49" s="225"/>
      <c r="H49" s="225"/>
      <c r="I49" s="225"/>
      <c r="J49" s="225"/>
      <c r="K49" s="225"/>
      <c r="L49" s="225"/>
      <c r="M49" s="225"/>
      <c r="N49" s="225"/>
      <c r="O49" s="225"/>
      <c r="P49" s="225"/>
      <c r="Q49" s="226"/>
    </row>
    <row r="50" spans="2:17" x14ac:dyDescent="0.25">
      <c r="B50" s="224"/>
      <c r="C50" s="225"/>
      <c r="D50" s="225"/>
      <c r="E50" s="225"/>
      <c r="F50" s="225"/>
      <c r="G50" s="225"/>
      <c r="H50" s="225"/>
      <c r="I50" s="225"/>
      <c r="J50" s="225"/>
      <c r="K50" s="225"/>
      <c r="L50" s="225"/>
      <c r="M50" s="225"/>
      <c r="N50" s="225"/>
      <c r="O50" s="225"/>
      <c r="P50" s="225"/>
      <c r="Q50" s="226"/>
    </row>
    <row r="51" spans="2:17" x14ac:dyDescent="0.25">
      <c r="B51" s="224"/>
      <c r="C51" s="225"/>
      <c r="D51" s="225"/>
      <c r="E51" s="225"/>
      <c r="F51" s="225"/>
      <c r="G51" s="225"/>
      <c r="H51" s="225"/>
      <c r="I51" s="225"/>
      <c r="J51" s="225"/>
      <c r="K51" s="225"/>
      <c r="L51" s="225"/>
      <c r="M51" s="225"/>
      <c r="N51" s="225"/>
      <c r="O51" s="225"/>
      <c r="P51" s="225"/>
      <c r="Q51" s="226"/>
    </row>
    <row r="52" spans="2:17" x14ac:dyDescent="0.25">
      <c r="B52" s="224"/>
      <c r="C52" s="225"/>
      <c r="D52" s="225"/>
      <c r="E52" s="225"/>
      <c r="F52" s="225"/>
      <c r="G52" s="225"/>
      <c r="H52" s="225"/>
      <c r="I52" s="225"/>
      <c r="J52" s="225"/>
      <c r="K52" s="225"/>
      <c r="L52" s="225"/>
      <c r="M52" s="225"/>
      <c r="N52" s="225"/>
      <c r="O52" s="225"/>
      <c r="P52" s="225"/>
      <c r="Q52" s="226"/>
    </row>
    <row r="53" spans="2:17" x14ac:dyDescent="0.25">
      <c r="B53" s="224"/>
      <c r="C53" s="225"/>
      <c r="D53" s="225"/>
      <c r="E53" s="225"/>
      <c r="F53" s="225"/>
      <c r="G53" s="225"/>
      <c r="H53" s="225"/>
      <c r="I53" s="225"/>
      <c r="J53" s="225"/>
      <c r="K53" s="225"/>
      <c r="L53" s="225"/>
      <c r="M53" s="225"/>
      <c r="N53" s="225"/>
      <c r="O53" s="225"/>
      <c r="P53" s="225"/>
      <c r="Q53" s="226"/>
    </row>
    <row r="54" spans="2:17" x14ac:dyDescent="0.25">
      <c r="B54" s="224"/>
      <c r="C54" s="225"/>
      <c r="D54" s="225"/>
      <c r="E54" s="225"/>
      <c r="F54" s="225"/>
      <c r="G54" s="225"/>
      <c r="H54" s="225"/>
      <c r="I54" s="225"/>
      <c r="J54" s="225"/>
      <c r="K54" s="225"/>
      <c r="L54" s="225"/>
      <c r="M54" s="225"/>
      <c r="N54" s="225"/>
      <c r="O54" s="225"/>
      <c r="P54" s="225"/>
      <c r="Q54" s="226"/>
    </row>
    <row r="55" spans="2:17" x14ac:dyDescent="0.25">
      <c r="B55" s="224"/>
      <c r="C55" s="225"/>
      <c r="D55" s="225"/>
      <c r="E55" s="225"/>
      <c r="F55" s="225"/>
      <c r="G55" s="225"/>
      <c r="H55" s="225"/>
      <c r="I55" s="225"/>
      <c r="J55" s="225"/>
      <c r="K55" s="225"/>
      <c r="L55" s="225"/>
      <c r="M55" s="225"/>
      <c r="N55" s="225"/>
      <c r="O55" s="225"/>
      <c r="P55" s="225"/>
      <c r="Q55" s="226"/>
    </row>
    <row r="56" spans="2:17" x14ac:dyDescent="0.25">
      <c r="B56" s="224"/>
      <c r="C56" s="225"/>
      <c r="D56" s="225"/>
      <c r="E56" s="225"/>
      <c r="F56" s="225"/>
      <c r="G56" s="225"/>
      <c r="H56" s="225"/>
      <c r="I56" s="225"/>
      <c r="J56" s="225"/>
      <c r="K56" s="225"/>
      <c r="L56" s="225"/>
      <c r="M56" s="225"/>
      <c r="N56" s="225"/>
      <c r="O56" s="225"/>
      <c r="P56" s="225"/>
      <c r="Q56" s="226"/>
    </row>
    <row r="57" spans="2:17" x14ac:dyDescent="0.25">
      <c r="B57" s="224"/>
      <c r="C57" s="225"/>
      <c r="D57" s="225"/>
      <c r="E57" s="225"/>
      <c r="F57" s="225"/>
      <c r="G57" s="225"/>
      <c r="H57" s="225"/>
      <c r="I57" s="225"/>
      <c r="J57" s="225"/>
      <c r="K57" s="225"/>
      <c r="L57" s="225"/>
      <c r="M57" s="225"/>
      <c r="N57" s="225"/>
      <c r="O57" s="225"/>
      <c r="P57" s="225"/>
      <c r="Q57" s="226"/>
    </row>
    <row r="58" spans="2:17" x14ac:dyDescent="0.25">
      <c r="B58" s="224"/>
      <c r="C58" s="225"/>
      <c r="D58" s="225"/>
      <c r="E58" s="225"/>
      <c r="F58" s="225"/>
      <c r="G58" s="225"/>
      <c r="H58" s="225"/>
      <c r="I58" s="225"/>
      <c r="J58" s="225"/>
      <c r="K58" s="225"/>
      <c r="L58" s="225"/>
      <c r="M58" s="225"/>
      <c r="N58" s="225"/>
      <c r="O58" s="225"/>
      <c r="P58" s="225"/>
      <c r="Q58" s="226"/>
    </row>
    <row r="59" spans="2:17" x14ac:dyDescent="0.25">
      <c r="B59" s="224"/>
      <c r="C59" s="225"/>
      <c r="D59" s="225"/>
      <c r="E59" s="225"/>
      <c r="F59" s="225"/>
      <c r="G59" s="225"/>
      <c r="H59" s="225"/>
      <c r="I59" s="225"/>
      <c r="J59" s="225"/>
      <c r="K59" s="225"/>
      <c r="L59" s="225"/>
      <c r="M59" s="225"/>
      <c r="N59" s="225"/>
      <c r="O59" s="225"/>
      <c r="P59" s="225"/>
      <c r="Q59" s="226"/>
    </row>
    <row r="60" spans="2:17" x14ac:dyDescent="0.25">
      <c r="B60" s="224"/>
      <c r="C60" s="225"/>
      <c r="D60" s="225"/>
      <c r="E60" s="225"/>
      <c r="F60" s="225"/>
      <c r="G60" s="225"/>
      <c r="H60" s="225"/>
      <c r="I60" s="225"/>
      <c r="J60" s="225"/>
      <c r="K60" s="225"/>
      <c r="L60" s="225"/>
      <c r="M60" s="225"/>
      <c r="N60" s="225"/>
      <c r="O60" s="225"/>
      <c r="P60" s="225"/>
      <c r="Q60" s="226"/>
    </row>
    <row r="61" spans="2:17" x14ac:dyDescent="0.25">
      <c r="B61" s="224"/>
      <c r="C61" s="225"/>
      <c r="D61" s="225"/>
      <c r="E61" s="225"/>
      <c r="F61" s="225"/>
      <c r="G61" s="225"/>
      <c r="H61" s="225"/>
      <c r="I61" s="225"/>
      <c r="J61" s="225"/>
      <c r="K61" s="225"/>
      <c r="L61" s="225"/>
      <c r="M61" s="225"/>
      <c r="N61" s="225"/>
      <c r="O61" s="225"/>
      <c r="P61" s="225"/>
      <c r="Q61" s="226"/>
    </row>
    <row r="62" spans="2:17" ht="16.5" thickBot="1" x14ac:dyDescent="0.3">
      <c r="B62" s="227"/>
      <c r="C62" s="228"/>
      <c r="D62" s="228"/>
      <c r="E62" s="228"/>
      <c r="F62" s="228"/>
      <c r="G62" s="228"/>
      <c r="H62" s="228"/>
      <c r="I62" s="228"/>
      <c r="J62" s="228"/>
      <c r="K62" s="228"/>
      <c r="L62" s="228"/>
      <c r="M62" s="228"/>
      <c r="N62" s="228"/>
      <c r="O62" s="228"/>
      <c r="P62" s="228"/>
      <c r="Q62" s="229"/>
    </row>
    <row r="63" spans="2:17" x14ac:dyDescent="0.25">
      <c r="B63" s="207" t="s">
        <v>66</v>
      </c>
      <c r="C63" s="208"/>
      <c r="D63" s="208"/>
      <c r="E63" s="208"/>
      <c r="F63" s="208"/>
      <c r="G63" s="208"/>
      <c r="H63" s="208"/>
      <c r="I63" s="208"/>
      <c r="J63" s="208"/>
      <c r="K63" s="208"/>
      <c r="L63" s="208"/>
      <c r="M63" s="208"/>
      <c r="N63" s="208"/>
      <c r="O63" s="208"/>
      <c r="P63" s="208"/>
      <c r="Q63" s="209"/>
    </row>
    <row r="64" spans="2:17" x14ac:dyDescent="0.25">
      <c r="B64" s="210"/>
      <c r="C64" s="211"/>
      <c r="D64" s="211"/>
      <c r="E64" s="211"/>
      <c r="F64" s="211"/>
      <c r="G64" s="211"/>
      <c r="H64" s="211"/>
      <c r="I64" s="211"/>
      <c r="J64" s="211"/>
      <c r="K64" s="211"/>
      <c r="L64" s="211"/>
      <c r="M64" s="211"/>
      <c r="N64" s="211"/>
      <c r="O64" s="211"/>
      <c r="P64" s="211"/>
      <c r="Q64" s="212"/>
    </row>
    <row r="65" spans="2:17" ht="15.6" customHeight="1" x14ac:dyDescent="0.25">
      <c r="B65" s="62"/>
      <c r="C65" s="63"/>
      <c r="D65" s="230"/>
      <c r="E65" s="230"/>
      <c r="F65" s="230"/>
      <c r="G65" s="230"/>
      <c r="H65" s="230"/>
      <c r="I65" s="230"/>
      <c r="J65" s="230"/>
      <c r="K65" s="230"/>
      <c r="L65" s="230"/>
      <c r="M65" s="230"/>
      <c r="N65" s="230"/>
      <c r="O65" s="230"/>
      <c r="P65" s="230"/>
      <c r="Q65" s="231"/>
    </row>
    <row r="66" spans="2:17" ht="15.6" customHeight="1" x14ac:dyDescent="0.25">
      <c r="B66" s="224" t="s">
        <v>226</v>
      </c>
      <c r="C66" s="225"/>
      <c r="D66" s="225"/>
      <c r="E66" s="225"/>
      <c r="F66" s="225"/>
      <c r="G66" s="225"/>
      <c r="H66" s="225"/>
      <c r="I66" s="225"/>
      <c r="J66" s="225"/>
      <c r="K66" s="225"/>
      <c r="L66" s="225"/>
      <c r="M66" s="225"/>
      <c r="N66" s="225"/>
      <c r="O66" s="225"/>
      <c r="P66" s="225"/>
      <c r="Q66" s="226"/>
    </row>
    <row r="67" spans="2:17" ht="15.6" customHeight="1" x14ac:dyDescent="0.25">
      <c r="B67" s="224"/>
      <c r="C67" s="225"/>
      <c r="D67" s="225"/>
      <c r="E67" s="225"/>
      <c r="F67" s="225"/>
      <c r="G67" s="225"/>
      <c r="H67" s="225"/>
      <c r="I67" s="225"/>
      <c r="J67" s="225"/>
      <c r="K67" s="225"/>
      <c r="L67" s="225"/>
      <c r="M67" s="225"/>
      <c r="N67" s="225"/>
      <c r="O67" s="225"/>
      <c r="P67" s="225"/>
      <c r="Q67" s="226"/>
    </row>
    <row r="68" spans="2:17" ht="15.6" customHeight="1" x14ac:dyDescent="0.25">
      <c r="B68" s="224"/>
      <c r="C68" s="225"/>
      <c r="D68" s="225"/>
      <c r="E68" s="225"/>
      <c r="F68" s="225"/>
      <c r="G68" s="225"/>
      <c r="H68" s="225"/>
      <c r="I68" s="225"/>
      <c r="J68" s="225"/>
      <c r="K68" s="225"/>
      <c r="L68" s="225"/>
      <c r="M68" s="225"/>
      <c r="N68" s="225"/>
      <c r="O68" s="225"/>
      <c r="P68" s="225"/>
      <c r="Q68" s="226"/>
    </row>
    <row r="69" spans="2:17" ht="15.6" customHeight="1" x14ac:dyDescent="0.25">
      <c r="B69" s="224"/>
      <c r="C69" s="225"/>
      <c r="D69" s="225"/>
      <c r="E69" s="225"/>
      <c r="F69" s="225"/>
      <c r="G69" s="225"/>
      <c r="H69" s="225"/>
      <c r="I69" s="225"/>
      <c r="J69" s="225"/>
      <c r="K69" s="225"/>
      <c r="L69" s="225"/>
      <c r="M69" s="225"/>
      <c r="N69" s="225"/>
      <c r="O69" s="225"/>
      <c r="P69" s="225"/>
      <c r="Q69" s="226"/>
    </row>
    <row r="70" spans="2:17" ht="15.6" customHeight="1" x14ac:dyDescent="0.25">
      <c r="B70" s="224"/>
      <c r="C70" s="225"/>
      <c r="D70" s="225"/>
      <c r="E70" s="225"/>
      <c r="F70" s="225"/>
      <c r="G70" s="225"/>
      <c r="H70" s="225"/>
      <c r="I70" s="225"/>
      <c r="J70" s="225"/>
      <c r="K70" s="225"/>
      <c r="L70" s="225"/>
      <c r="M70" s="225"/>
      <c r="N70" s="225"/>
      <c r="O70" s="225"/>
      <c r="P70" s="225"/>
      <c r="Q70" s="226"/>
    </row>
    <row r="71" spans="2:17" ht="15.6" customHeight="1" x14ac:dyDescent="0.25">
      <c r="B71" s="224"/>
      <c r="C71" s="225"/>
      <c r="D71" s="225"/>
      <c r="E71" s="225"/>
      <c r="F71" s="225"/>
      <c r="G71" s="225"/>
      <c r="H71" s="225"/>
      <c r="I71" s="225"/>
      <c r="J71" s="225"/>
      <c r="K71" s="225"/>
      <c r="L71" s="225"/>
      <c r="M71" s="225"/>
      <c r="N71" s="225"/>
      <c r="O71" s="225"/>
      <c r="P71" s="225"/>
      <c r="Q71" s="226"/>
    </row>
    <row r="72" spans="2:17" ht="15.6" customHeight="1" x14ac:dyDescent="0.25">
      <c r="B72" s="224"/>
      <c r="C72" s="225"/>
      <c r="D72" s="225"/>
      <c r="E72" s="225"/>
      <c r="F72" s="225"/>
      <c r="G72" s="225"/>
      <c r="H72" s="225"/>
      <c r="I72" s="225"/>
      <c r="J72" s="225"/>
      <c r="K72" s="225"/>
      <c r="L72" s="225"/>
      <c r="M72" s="225"/>
      <c r="N72" s="225"/>
      <c r="O72" s="225"/>
      <c r="P72" s="225"/>
      <c r="Q72" s="226"/>
    </row>
    <row r="73" spans="2:17" ht="15.6" customHeight="1" x14ac:dyDescent="0.25">
      <c r="B73" s="224"/>
      <c r="C73" s="225"/>
      <c r="D73" s="225"/>
      <c r="E73" s="225"/>
      <c r="F73" s="225"/>
      <c r="G73" s="225"/>
      <c r="H73" s="225"/>
      <c r="I73" s="225"/>
      <c r="J73" s="225"/>
      <c r="K73" s="225"/>
      <c r="L73" s="225"/>
      <c r="M73" s="225"/>
      <c r="N73" s="225"/>
      <c r="O73" s="225"/>
      <c r="P73" s="225"/>
      <c r="Q73" s="226"/>
    </row>
    <row r="74" spans="2:17" ht="15.95" customHeight="1" thickBot="1" x14ac:dyDescent="0.3">
      <c r="B74" s="227"/>
      <c r="C74" s="228"/>
      <c r="D74" s="228"/>
      <c r="E74" s="228"/>
      <c r="F74" s="228"/>
      <c r="G74" s="228"/>
      <c r="H74" s="228"/>
      <c r="I74" s="228"/>
      <c r="J74" s="228"/>
      <c r="K74" s="228"/>
      <c r="L74" s="228"/>
      <c r="M74" s="228"/>
      <c r="N74" s="228"/>
      <c r="O74" s="228"/>
      <c r="P74" s="228"/>
      <c r="Q74" s="229"/>
    </row>
    <row r="75" spans="2:17" x14ac:dyDescent="0.25">
      <c r="B75" s="207" t="s">
        <v>67</v>
      </c>
      <c r="C75" s="208"/>
      <c r="D75" s="208"/>
      <c r="E75" s="208"/>
      <c r="F75" s="208"/>
      <c r="G75" s="208"/>
      <c r="H75" s="208"/>
      <c r="I75" s="208"/>
      <c r="J75" s="208"/>
      <c r="K75" s="208"/>
      <c r="L75" s="208"/>
      <c r="M75" s="208"/>
      <c r="N75" s="208"/>
      <c r="O75" s="208"/>
      <c r="P75" s="208"/>
      <c r="Q75" s="209"/>
    </row>
    <row r="76" spans="2:17" ht="24.95" customHeight="1" x14ac:dyDescent="0.25">
      <c r="B76" s="210"/>
      <c r="C76" s="211"/>
      <c r="D76" s="211"/>
      <c r="E76" s="211"/>
      <c r="F76" s="211"/>
      <c r="G76" s="211"/>
      <c r="H76" s="211"/>
      <c r="I76" s="211"/>
      <c r="J76" s="211"/>
      <c r="K76" s="211"/>
      <c r="L76" s="211"/>
      <c r="M76" s="211"/>
      <c r="N76" s="211"/>
      <c r="O76" s="211"/>
      <c r="P76" s="211"/>
      <c r="Q76" s="212"/>
    </row>
    <row r="77" spans="2:17" ht="24.95" customHeight="1" x14ac:dyDescent="0.25">
      <c r="B77" s="62"/>
      <c r="C77" s="214" t="s">
        <v>68</v>
      </c>
      <c r="D77" s="214"/>
      <c r="E77" s="214"/>
      <c r="F77" s="214"/>
      <c r="G77" s="214"/>
      <c r="H77" s="214"/>
      <c r="I77" s="214"/>
      <c r="J77" s="214"/>
      <c r="K77" s="214"/>
      <c r="L77" s="214"/>
      <c r="M77" s="214"/>
      <c r="N77" s="214"/>
      <c r="O77" s="214"/>
      <c r="P77" s="214"/>
      <c r="Q77" s="64"/>
    </row>
    <row r="78" spans="2:17" ht="39" customHeight="1" x14ac:dyDescent="0.25">
      <c r="B78" s="65"/>
      <c r="C78" s="71"/>
      <c r="D78" s="72" t="s">
        <v>2</v>
      </c>
      <c r="E78" s="73"/>
      <c r="F78" s="73" t="s">
        <v>21</v>
      </c>
      <c r="G78" s="77"/>
      <c r="I78" s="76"/>
      <c r="J78" s="77" t="s">
        <v>23</v>
      </c>
      <c r="K78" s="76"/>
      <c r="L78" s="194"/>
      <c r="M78" s="196"/>
      <c r="N78" s="66"/>
      <c r="O78" s="66"/>
      <c r="P78" s="66"/>
      <c r="Q78" s="67"/>
    </row>
    <row r="79" spans="2:17" ht="24.95" customHeight="1" x14ac:dyDescent="0.25">
      <c r="B79" s="65"/>
      <c r="D79" s="91" t="str">
        <f>'1.05.01Costing'!A6</f>
        <v>Optical Sensor:Sector 0</v>
      </c>
      <c r="E79" s="91"/>
      <c r="F79" s="91" t="str">
        <f>'1.05.01Costing'!E6</f>
        <v>Quote</v>
      </c>
      <c r="G79" s="92"/>
      <c r="H79" s="93"/>
      <c r="I79" s="94"/>
      <c r="J79" s="101">
        <f>'1.05.01Costing'!H6</f>
        <v>0</v>
      </c>
      <c r="K79" s="95"/>
      <c r="L79" s="199"/>
      <c r="M79" s="200"/>
      <c r="N79" s="66"/>
      <c r="O79" s="66"/>
      <c r="P79" s="66"/>
      <c r="Q79" s="67"/>
    </row>
    <row r="80" spans="2:17" ht="24.95" customHeight="1" x14ac:dyDescent="0.25">
      <c r="B80" s="65"/>
      <c r="C80" s="66"/>
      <c r="D80" s="91" t="str">
        <f>'1.05.01Costing'!A7</f>
        <v xml:space="preserve">Optical Sensor: EMCal/Hcal Sensors  </v>
      </c>
      <c r="E80" s="91"/>
      <c r="F80" s="91" t="str">
        <f>'1.05.01Costing'!E7</f>
        <v>Budget Quote</v>
      </c>
      <c r="G80" s="92"/>
      <c r="H80" s="93"/>
      <c r="I80" s="94"/>
      <c r="J80" s="101">
        <f>'1.05.01Costing'!I7</f>
        <v>196350.00000000003</v>
      </c>
      <c r="K80" s="95"/>
      <c r="L80" s="197" t="s">
        <v>283</v>
      </c>
      <c r="M80" s="198"/>
      <c r="N80" s="66"/>
      <c r="O80" s="66"/>
      <c r="P80" s="66"/>
      <c r="Q80" s="67"/>
    </row>
    <row r="81" spans="2:17" ht="24.95" customHeight="1" x14ac:dyDescent="0.25">
      <c r="B81" s="65"/>
      <c r="C81" s="66"/>
      <c r="D81" s="91" t="str">
        <f>'1.05.01Costing'!A8</f>
        <v>Optical Sensor: Production</v>
      </c>
      <c r="E81" s="91"/>
      <c r="F81" s="91" t="str">
        <f>'1.05.01Costing'!E8</f>
        <v>Budget Quote</v>
      </c>
      <c r="G81" s="92"/>
      <c r="H81" s="93"/>
      <c r="I81" s="94"/>
      <c r="J81" s="101">
        <f>'1.05.01Costing'!I8</f>
        <v>654500</v>
      </c>
      <c r="K81" s="95"/>
      <c r="L81" s="197" t="s">
        <v>284</v>
      </c>
      <c r="M81" s="198"/>
      <c r="N81" s="66"/>
      <c r="O81" s="66"/>
      <c r="P81" s="66"/>
      <c r="Q81" s="67"/>
    </row>
    <row r="82" spans="2:17" ht="24.95" customHeight="1" thickBot="1" x14ac:dyDescent="0.3">
      <c r="B82" s="65"/>
      <c r="C82" s="66"/>
      <c r="D82" s="91" t="str">
        <f>'1.05.01Costing'!A9</f>
        <v>Test Stand</v>
      </c>
      <c r="E82" s="91"/>
      <c r="F82" s="91" t="str">
        <f>'1.05.01Costing'!E9</f>
        <v>Engineering Est</v>
      </c>
      <c r="G82" s="92"/>
      <c r="H82" s="93"/>
      <c r="I82" s="94"/>
      <c r="J82" s="101">
        <f>'1.05.01Costing'!I9</f>
        <v>22000</v>
      </c>
      <c r="K82" s="95"/>
      <c r="L82" s="199"/>
      <c r="M82" s="200"/>
      <c r="N82" s="66"/>
      <c r="O82" s="66"/>
      <c r="P82" s="66"/>
      <c r="Q82" s="67"/>
    </row>
    <row r="83" spans="2:17" ht="24.95" customHeight="1" thickBot="1" x14ac:dyDescent="0.3">
      <c r="B83" s="65"/>
      <c r="C83" s="66"/>
      <c r="D83" s="91" t="s">
        <v>23</v>
      </c>
      <c r="E83" s="91"/>
      <c r="F83" s="91"/>
      <c r="G83" s="91"/>
      <c r="H83" s="93"/>
      <c r="I83" s="88"/>
      <c r="J83" s="96">
        <f>SUM(J79:J82)</f>
        <v>872850</v>
      </c>
      <c r="K83" s="90"/>
      <c r="L83" s="194"/>
      <c r="M83" s="195"/>
      <c r="N83" s="66"/>
      <c r="O83" s="66"/>
      <c r="P83" s="66"/>
      <c r="Q83" s="67"/>
    </row>
    <row r="84" spans="2:17" ht="24.95" customHeight="1" thickTop="1" x14ac:dyDescent="0.25">
      <c r="B84" s="65"/>
      <c r="C84" s="66"/>
      <c r="D84" s="90"/>
      <c r="E84" s="90"/>
      <c r="F84" s="90"/>
      <c r="G84" s="90"/>
      <c r="H84" s="90"/>
      <c r="I84" s="90"/>
      <c r="J84" s="90"/>
      <c r="K84" s="90"/>
      <c r="L84" s="90"/>
      <c r="M84" s="90"/>
      <c r="N84" s="66"/>
      <c r="O84" s="66"/>
      <c r="P84" s="66"/>
      <c r="Q84" s="67"/>
    </row>
    <row r="85" spans="2:17" ht="15.6" customHeight="1" x14ac:dyDescent="0.25">
      <c r="B85" s="65"/>
      <c r="C85" s="66"/>
      <c r="D85" s="66"/>
      <c r="E85" s="66"/>
      <c r="F85" s="66"/>
      <c r="G85" s="66"/>
      <c r="H85" s="66"/>
      <c r="I85" s="66"/>
      <c r="J85" s="66"/>
      <c r="K85" s="66"/>
      <c r="L85" s="66"/>
      <c r="M85" s="66"/>
      <c r="N85" s="66"/>
      <c r="O85" s="66"/>
      <c r="P85" s="66"/>
      <c r="Q85" s="67"/>
    </row>
    <row r="86" spans="2:17" ht="15.95" customHeight="1" thickBot="1" x14ac:dyDescent="0.3">
      <c r="B86" s="68"/>
      <c r="C86" s="69"/>
      <c r="D86" s="69"/>
      <c r="E86" s="69"/>
      <c r="F86" s="69"/>
      <c r="G86" s="69"/>
      <c r="H86" s="69"/>
      <c r="I86" s="69"/>
      <c r="J86" s="69"/>
      <c r="K86" s="69"/>
      <c r="L86" s="69"/>
      <c r="M86" s="69"/>
      <c r="N86" s="69"/>
      <c r="O86" s="69"/>
      <c r="P86" s="69"/>
      <c r="Q86" s="70"/>
    </row>
    <row r="87" spans="2:17" x14ac:dyDescent="0.25">
      <c r="B87" s="207" t="s">
        <v>229</v>
      </c>
      <c r="C87" s="208"/>
      <c r="D87" s="208"/>
      <c r="E87" s="208"/>
      <c r="F87" s="208"/>
      <c r="G87" s="208"/>
      <c r="H87" s="208"/>
      <c r="I87" s="208"/>
      <c r="J87" s="208"/>
      <c r="K87" s="208"/>
      <c r="L87" s="208"/>
      <c r="M87" s="208"/>
      <c r="N87" s="208"/>
      <c r="O87" s="208"/>
      <c r="P87" s="208"/>
      <c r="Q87" s="209"/>
    </row>
    <row r="88" spans="2:17" x14ac:dyDescent="0.25">
      <c r="B88" s="210"/>
      <c r="C88" s="211"/>
      <c r="D88" s="211"/>
      <c r="E88" s="211"/>
      <c r="F88" s="211"/>
      <c r="G88" s="211"/>
      <c r="H88" s="211"/>
      <c r="I88" s="211"/>
      <c r="J88" s="211"/>
      <c r="K88" s="211"/>
      <c r="L88" s="211"/>
      <c r="M88" s="211"/>
      <c r="N88" s="211"/>
      <c r="O88" s="211"/>
      <c r="P88" s="211"/>
      <c r="Q88" s="212"/>
    </row>
    <row r="89" spans="2:17" x14ac:dyDescent="0.25">
      <c r="B89" s="213" t="s">
        <v>231</v>
      </c>
      <c r="C89" s="202"/>
      <c r="D89" s="202"/>
      <c r="E89" s="202"/>
      <c r="F89" s="202"/>
      <c r="G89" s="202"/>
      <c r="H89" s="202"/>
      <c r="I89" s="202"/>
      <c r="J89" s="202"/>
      <c r="K89" s="202"/>
      <c r="L89" s="202"/>
      <c r="M89" s="202"/>
      <c r="N89" s="202"/>
      <c r="O89" s="202"/>
      <c r="P89" s="202"/>
      <c r="Q89" s="203"/>
    </row>
    <row r="90" spans="2:17" x14ac:dyDescent="0.25">
      <c r="B90" s="201" t="s">
        <v>241</v>
      </c>
      <c r="C90" s="202"/>
      <c r="D90" s="202"/>
      <c r="E90" s="202"/>
      <c r="F90" s="202"/>
      <c r="G90" s="202"/>
      <c r="H90" s="202"/>
      <c r="I90" s="202"/>
      <c r="J90" s="202"/>
      <c r="K90" s="202"/>
      <c r="L90" s="202"/>
      <c r="M90" s="202"/>
      <c r="N90" s="202"/>
      <c r="O90" s="202"/>
      <c r="P90" s="202"/>
      <c r="Q90" s="203"/>
    </row>
    <row r="91" spans="2:17" x14ac:dyDescent="0.25">
      <c r="B91" s="201" t="s">
        <v>242</v>
      </c>
      <c r="C91" s="202"/>
      <c r="D91" s="202"/>
      <c r="E91" s="202"/>
      <c r="F91" s="202"/>
      <c r="G91" s="202"/>
      <c r="H91" s="202"/>
      <c r="I91" s="202"/>
      <c r="J91" s="202"/>
      <c r="K91" s="202"/>
      <c r="L91" s="202"/>
      <c r="M91" s="202"/>
      <c r="N91" s="202"/>
      <c r="O91" s="202"/>
      <c r="P91" s="202"/>
      <c r="Q91" s="203"/>
    </row>
    <row r="92" spans="2:17" x14ac:dyDescent="0.25">
      <c r="B92" s="201" t="s">
        <v>87</v>
      </c>
      <c r="C92" s="202"/>
      <c r="D92" s="202"/>
      <c r="E92" s="202"/>
      <c r="F92" s="202"/>
      <c r="G92" s="202"/>
      <c r="H92" s="202"/>
      <c r="I92" s="202"/>
      <c r="J92" s="202"/>
      <c r="K92" s="202"/>
      <c r="L92" s="202"/>
      <c r="M92" s="202"/>
      <c r="N92" s="202"/>
      <c r="O92" s="202"/>
      <c r="P92" s="202"/>
      <c r="Q92" s="203"/>
    </row>
    <row r="93" spans="2:17" x14ac:dyDescent="0.25">
      <c r="B93" s="213" t="s">
        <v>83</v>
      </c>
      <c r="C93" s="202"/>
      <c r="D93" s="202"/>
      <c r="E93" s="202"/>
      <c r="F93" s="202"/>
      <c r="G93" s="202"/>
      <c r="H93" s="202"/>
      <c r="I93" s="202"/>
      <c r="J93" s="202"/>
      <c r="K93" s="202"/>
      <c r="L93" s="202"/>
      <c r="M93" s="202"/>
      <c r="N93" s="202"/>
      <c r="O93" s="202"/>
      <c r="P93" s="202"/>
      <c r="Q93" s="203"/>
    </row>
    <row r="94" spans="2:17" x14ac:dyDescent="0.25">
      <c r="B94" s="201" t="s">
        <v>73</v>
      </c>
      <c r="C94" s="202"/>
      <c r="D94" s="202"/>
      <c r="E94" s="202"/>
      <c r="F94" s="202"/>
      <c r="G94" s="202"/>
      <c r="H94" s="202"/>
      <c r="I94" s="202"/>
      <c r="J94" s="202"/>
      <c r="K94" s="202"/>
      <c r="L94" s="202"/>
      <c r="M94" s="202"/>
      <c r="N94" s="202"/>
      <c r="O94" s="202"/>
      <c r="P94" s="202"/>
      <c r="Q94" s="203"/>
    </row>
    <row r="95" spans="2:17" x14ac:dyDescent="0.25">
      <c r="B95" s="201"/>
      <c r="C95" s="202"/>
      <c r="D95" s="202"/>
      <c r="E95" s="202"/>
      <c r="F95" s="202"/>
      <c r="G95" s="202"/>
      <c r="H95" s="202"/>
      <c r="I95" s="202"/>
      <c r="J95" s="202"/>
      <c r="K95" s="202"/>
      <c r="L95" s="202"/>
      <c r="M95" s="202"/>
      <c r="N95" s="202"/>
      <c r="O95" s="202"/>
      <c r="P95" s="202"/>
      <c r="Q95" s="203"/>
    </row>
    <row r="96" spans="2:17" ht="21" customHeight="1" x14ac:dyDescent="0.25">
      <c r="B96" s="201"/>
      <c r="C96" s="202"/>
      <c r="D96" s="202"/>
      <c r="E96" s="202"/>
      <c r="F96" s="202"/>
      <c r="G96" s="202"/>
      <c r="H96" s="202"/>
      <c r="I96" s="202"/>
      <c r="J96" s="202"/>
      <c r="K96" s="202"/>
      <c r="L96" s="202"/>
      <c r="M96" s="202"/>
      <c r="N96" s="202"/>
      <c r="O96" s="202"/>
      <c r="P96" s="202"/>
      <c r="Q96" s="203"/>
    </row>
    <row r="97" spans="2:17" x14ac:dyDescent="0.25">
      <c r="B97" s="201"/>
      <c r="C97" s="202"/>
      <c r="D97" s="202"/>
      <c r="E97" s="202"/>
      <c r="F97" s="202"/>
      <c r="G97" s="202"/>
      <c r="H97" s="202"/>
      <c r="I97" s="202"/>
      <c r="J97" s="202"/>
      <c r="K97" s="202"/>
      <c r="L97" s="202"/>
      <c r="M97" s="202"/>
      <c r="N97" s="202"/>
      <c r="O97" s="202"/>
      <c r="P97" s="202"/>
      <c r="Q97" s="203"/>
    </row>
    <row r="98" spans="2:17" ht="16.5" thickBot="1" x14ac:dyDescent="0.3">
      <c r="B98" s="204"/>
      <c r="C98" s="205"/>
      <c r="D98" s="205"/>
      <c r="E98" s="205"/>
      <c r="F98" s="205"/>
      <c r="G98" s="205"/>
      <c r="H98" s="205"/>
      <c r="I98" s="205"/>
      <c r="J98" s="205"/>
      <c r="K98" s="205"/>
      <c r="L98" s="205"/>
      <c r="M98" s="205"/>
      <c r="N98" s="205"/>
      <c r="O98" s="205"/>
      <c r="P98" s="205"/>
      <c r="Q98" s="206"/>
    </row>
  </sheetData>
  <mergeCells count="50">
    <mergeCell ref="B43:Q43"/>
    <mergeCell ref="B44:Q44"/>
    <mergeCell ref="B38:Q38"/>
    <mergeCell ref="B39:Q39"/>
    <mergeCell ref="B40:Q40"/>
    <mergeCell ref="B41:Q41"/>
    <mergeCell ref="B42:Q42"/>
    <mergeCell ref="F2:L7"/>
    <mergeCell ref="M2:M3"/>
    <mergeCell ref="N2:Q3"/>
    <mergeCell ref="M4:M5"/>
    <mergeCell ref="N4:Q5"/>
    <mergeCell ref="M6:M7"/>
    <mergeCell ref="N6:Q7"/>
    <mergeCell ref="B8:F8"/>
    <mergeCell ref="G8:M8"/>
    <mergeCell ref="N8:Q8"/>
    <mergeCell ref="B9:F10"/>
    <mergeCell ref="G9:M10"/>
    <mergeCell ref="N9:Q10"/>
    <mergeCell ref="C77:P77"/>
    <mergeCell ref="B11:Q11"/>
    <mergeCell ref="B12:Q18"/>
    <mergeCell ref="B19:Q19"/>
    <mergeCell ref="B32:Q32"/>
    <mergeCell ref="B45:Q46"/>
    <mergeCell ref="B47:Q62"/>
    <mergeCell ref="B63:Q64"/>
    <mergeCell ref="D65:Q65"/>
    <mergeCell ref="B66:Q74"/>
    <mergeCell ref="B75:Q76"/>
    <mergeCell ref="B33:Q33"/>
    <mergeCell ref="B34:Q34"/>
    <mergeCell ref="B35:Q35"/>
    <mergeCell ref="B36:Q36"/>
    <mergeCell ref="B37:Q37"/>
    <mergeCell ref="B95:Q98"/>
    <mergeCell ref="B87:Q88"/>
    <mergeCell ref="B93:Q93"/>
    <mergeCell ref="B94:Q94"/>
    <mergeCell ref="B89:Q89"/>
    <mergeCell ref="B90:Q90"/>
    <mergeCell ref="B91:Q91"/>
    <mergeCell ref="B92:Q92"/>
    <mergeCell ref="L83:M83"/>
    <mergeCell ref="L78:M78"/>
    <mergeCell ref="L80:M80"/>
    <mergeCell ref="L79:M79"/>
    <mergeCell ref="L81:M81"/>
    <mergeCell ref="L82:M82"/>
  </mergeCells>
  <phoneticPr fontId="7" type="noConversion"/>
  <hyperlinks>
    <hyperlink ref="J79" location="'1.05.01Tasks'!L8" display="'1.05.01Tasks'!L8"/>
    <hyperlink ref="J82" location="'1.05.01Tasks'!L42" display="'1.05.01Tasks'!L42"/>
    <hyperlink ref="J81" location="'1.05.01Tasks'!L30" display="'1.05.01Tasks'!L30"/>
    <hyperlink ref="B35" location="'1.05.01Costing'!A1" display="Costing"/>
    <hyperlink ref="C35" location="'1.05.01Costing'!A1" display="'1.05.01Costing'!A1"/>
    <hyperlink ref="D35" location="'1.05.01Costing'!A1" display="'1.05.01Costing'!A1"/>
    <hyperlink ref="E35" location="'1.05.01Costing'!A1" display="'1.05.01Costing'!A1"/>
    <hyperlink ref="F35" location="'1.05.01Costing'!A1" display="'1.05.01Costing'!A1"/>
    <hyperlink ref="G35" location="'1.05.01Costing'!A1" display="'1.05.01Costing'!A1"/>
    <hyperlink ref="H35" location="'1.05.01Costing'!A1" display="'1.05.01Costing'!A1"/>
    <hyperlink ref="I35" location="'1.05.01Costing'!A1" display="'1.05.01Costing'!A1"/>
    <hyperlink ref="J35" location="'1.05.01Costing'!A1" display="'1.05.01Costing'!A1"/>
    <hyperlink ref="K35" location="'1.05.01Costing'!A1" display="'1.05.01Costing'!A1"/>
    <hyperlink ref="L35" location="'1.05.01Costing'!A1" display="'1.05.01Costing'!A1"/>
    <hyperlink ref="M35" location="'1.05.01Costing'!A1" display="'1.05.01Costing'!A1"/>
    <hyperlink ref="N35" location="'1.05.01Costing'!A1" display="'1.05.01Costing'!A1"/>
    <hyperlink ref="O35" location="'1.05.01Costing'!A1" display="'1.05.01Costing'!A1"/>
    <hyperlink ref="P35" location="'1.05.01Costing'!A1" display="'1.05.01Costing'!A1"/>
    <hyperlink ref="Q35" location="'1.05.01Costing'!A1" display="'1.05.01Costing'!A1"/>
    <hyperlink ref="B34" location="'1.05.01Tasks'!A1" display="Task Summary"/>
    <hyperlink ref="C34" location="'1.05.01Tasks'!A1" display="'1.05.01Tasks'!A1"/>
    <hyperlink ref="D34" location="'1.05.01Tasks'!A1" display="'1.05.01Tasks'!A1"/>
    <hyperlink ref="E34" location="'1.05.01Tasks'!A1" display="'1.05.01Tasks'!A1"/>
    <hyperlink ref="F34" location="'1.05.01Tasks'!A1" display="'1.05.01Tasks'!A1"/>
    <hyperlink ref="G34" location="'1.05.01Tasks'!A1" display="'1.05.01Tasks'!A1"/>
    <hyperlink ref="H34" location="'1.05.01Tasks'!A1" display="'1.05.01Tasks'!A1"/>
    <hyperlink ref="I34" location="'1.05.01Tasks'!A1" display="'1.05.01Tasks'!A1"/>
    <hyperlink ref="J34" location="'1.05.01Tasks'!A1" display="'1.05.01Tasks'!A1"/>
    <hyperlink ref="K34" location="'1.05.01Tasks'!A1" display="'1.05.01Tasks'!A1"/>
    <hyperlink ref="L34" location="'1.05.01Tasks'!A1" display="'1.05.01Tasks'!A1"/>
    <hyperlink ref="M34" location="'1.05.01Tasks'!A1" display="'1.05.01Tasks'!A1"/>
    <hyperlink ref="N34" location="'1.05.01Tasks'!A1" display="'1.05.01Tasks'!A1"/>
    <hyperlink ref="O34" location="'1.05.01Tasks'!A1" display="'1.05.01Tasks'!A1"/>
    <hyperlink ref="P34" location="'1.05.01Tasks'!A1" display="'1.05.01Tasks'!A1"/>
    <hyperlink ref="Q34" location="'1.05.01Tasks'!A1" display="'1.05.01Tasks'!A1"/>
    <hyperlink ref="J80" location="'1.05.01Tasks'!L20" display="'1.05.01Tasks'!L20"/>
  </hyperlinks>
  <pageMargins left="0.7" right="0.7" top="0.75" bottom="0.75" header="0.3" footer="0.3"/>
  <pageSetup scale="65" orientation="landscape"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
  <sheetViews>
    <sheetView zoomScale="60" zoomScaleNormal="60" zoomScalePageLayoutView="75" workbookViewId="0">
      <pane ySplit="7" topLeftCell="A8" activePane="bottomLeft" state="frozenSplit"/>
      <selection activeCell="T11" sqref="T11"/>
      <selection pane="bottomLeft" activeCell="V13" sqref="V13"/>
    </sheetView>
  </sheetViews>
  <sheetFormatPr defaultColWidth="11" defaultRowHeight="15.75" x14ac:dyDescent="0.25"/>
  <cols>
    <col min="1" max="1" width="8.75" style="2" customWidth="1"/>
    <col min="2" max="2" width="12" style="2" customWidth="1"/>
    <col min="3" max="3" width="67.875" style="2" customWidth="1"/>
    <col min="4" max="4" width="53.375" style="1" customWidth="1"/>
    <col min="5" max="5" width="9.625" style="8" customWidth="1"/>
    <col min="6" max="6" width="10.625" style="8" customWidth="1"/>
    <col min="7" max="10" width="10.625" customWidth="1"/>
    <col min="11" max="11" width="10.625" style="8" customWidth="1"/>
    <col min="12" max="12" width="12.625" style="10" customWidth="1"/>
    <col min="13" max="14" width="12.625" style="10" hidden="1" customWidth="1"/>
    <col min="15" max="15" width="8.625" hidden="1" customWidth="1"/>
    <col min="16" max="16" width="8.625" style="8" hidden="1" customWidth="1"/>
    <col min="17" max="17" width="19.625" customWidth="1"/>
  </cols>
  <sheetData>
    <row r="1" spans="1:18" x14ac:dyDescent="0.25">
      <c r="A1" s="2" t="s">
        <v>240</v>
      </c>
    </row>
    <row r="2" spans="1:18" x14ac:dyDescent="0.25">
      <c r="A2" s="2" t="s">
        <v>74</v>
      </c>
    </row>
    <row r="3" spans="1:18" x14ac:dyDescent="0.25">
      <c r="A3" s="2" t="s">
        <v>77</v>
      </c>
    </row>
    <row r="4" spans="1:18" x14ac:dyDescent="0.25">
      <c r="A4" s="2" t="s">
        <v>293</v>
      </c>
    </row>
    <row r="6" spans="1:18" s="4" customFormat="1" ht="112.5" x14ac:dyDescent="0.3">
      <c r="A6" s="81" t="s">
        <v>11</v>
      </c>
      <c r="B6" s="81" t="s">
        <v>225</v>
      </c>
      <c r="C6" s="81" t="s">
        <v>255</v>
      </c>
      <c r="D6" s="82" t="s">
        <v>9</v>
      </c>
      <c r="E6" s="123" t="s">
        <v>1</v>
      </c>
      <c r="F6" s="89" t="s">
        <v>3</v>
      </c>
      <c r="G6" s="87" t="s">
        <v>4</v>
      </c>
      <c r="H6" s="87" t="s">
        <v>5</v>
      </c>
      <c r="I6" s="87" t="s">
        <v>6</v>
      </c>
      <c r="J6" s="87" t="s">
        <v>12</v>
      </c>
      <c r="K6" s="86" t="s">
        <v>13</v>
      </c>
      <c r="L6" s="11" t="s">
        <v>10</v>
      </c>
      <c r="M6" s="11" t="s">
        <v>233</v>
      </c>
      <c r="N6" s="109" t="s">
        <v>236</v>
      </c>
      <c r="O6" s="274" t="s">
        <v>14</v>
      </c>
      <c r="P6" s="275"/>
      <c r="Q6" s="82" t="s">
        <v>7</v>
      </c>
    </row>
    <row r="7" spans="1:18" s="4" customFormat="1" ht="37.5" x14ac:dyDescent="0.3">
      <c r="A7" s="5" t="s">
        <v>90</v>
      </c>
      <c r="B7" s="5"/>
      <c r="C7" s="5"/>
      <c r="D7" s="3" t="s">
        <v>0</v>
      </c>
      <c r="E7" s="87"/>
      <c r="F7" s="87" t="s">
        <v>89</v>
      </c>
      <c r="G7" s="87" t="s">
        <v>89</v>
      </c>
      <c r="H7" s="87" t="s">
        <v>89</v>
      </c>
      <c r="I7" s="87" t="s">
        <v>89</v>
      </c>
      <c r="J7" s="87" t="s">
        <v>89</v>
      </c>
      <c r="K7" s="87" t="s">
        <v>89</v>
      </c>
      <c r="L7" s="12"/>
      <c r="M7" s="12"/>
      <c r="N7" s="110"/>
      <c r="O7" s="98" t="s">
        <v>15</v>
      </c>
      <c r="P7" s="98" t="s">
        <v>16</v>
      </c>
      <c r="Q7" s="3" t="s">
        <v>0</v>
      </c>
    </row>
    <row r="8" spans="1:18" s="2" customFormat="1" ht="31.5" x14ac:dyDescent="0.25">
      <c r="A8" s="2" t="s">
        <v>90</v>
      </c>
      <c r="B8" s="105" t="s">
        <v>294</v>
      </c>
      <c r="C8" s="106" t="s">
        <v>244</v>
      </c>
      <c r="D8" s="1" t="s">
        <v>257</v>
      </c>
      <c r="E8" s="111">
        <v>10</v>
      </c>
      <c r="F8" s="104"/>
      <c r="G8" s="104"/>
      <c r="H8" s="104"/>
      <c r="I8" s="104"/>
      <c r="J8" s="104"/>
      <c r="K8" s="104"/>
      <c r="L8" s="112"/>
      <c r="M8" s="113"/>
      <c r="N8" s="114"/>
      <c r="O8" s="104">
        <v>0</v>
      </c>
      <c r="P8" s="104"/>
      <c r="Q8" s="142" t="s">
        <v>273</v>
      </c>
      <c r="R8" s="146"/>
    </row>
    <row r="9" spans="1:18" s="2" customFormat="1" x14ac:dyDescent="0.25">
      <c r="A9" s="102" t="s">
        <v>90</v>
      </c>
      <c r="B9" s="105" t="s">
        <v>295</v>
      </c>
      <c r="C9" s="106" t="s">
        <v>245</v>
      </c>
      <c r="D9" s="1"/>
      <c r="E9" s="111">
        <v>20</v>
      </c>
      <c r="F9" s="104"/>
      <c r="G9" s="104"/>
      <c r="H9" s="104"/>
      <c r="I9" s="104"/>
      <c r="J9" s="104"/>
      <c r="K9" s="104"/>
      <c r="L9" s="112"/>
      <c r="M9" s="113"/>
      <c r="N9" s="114"/>
      <c r="O9" s="104"/>
      <c r="P9" s="104">
        <v>0</v>
      </c>
      <c r="Q9" s="143" t="s">
        <v>273</v>
      </c>
      <c r="R9" s="146"/>
    </row>
    <row r="10" spans="1:18" s="2" customFormat="1" ht="63" x14ac:dyDescent="0.25">
      <c r="A10" s="102" t="s">
        <v>90</v>
      </c>
      <c r="B10" s="105" t="s">
        <v>296</v>
      </c>
      <c r="C10" s="107" t="s">
        <v>246</v>
      </c>
      <c r="D10" s="103" t="s">
        <v>243</v>
      </c>
      <c r="E10" s="111">
        <v>120</v>
      </c>
      <c r="F10" s="104"/>
      <c r="G10" s="104"/>
      <c r="H10" s="104"/>
      <c r="I10" s="104"/>
      <c r="J10" s="104"/>
      <c r="K10" s="104"/>
      <c r="L10" s="112"/>
      <c r="M10" s="113"/>
      <c r="N10" s="114"/>
      <c r="O10" s="104"/>
      <c r="P10" s="104"/>
      <c r="Q10" s="143" t="s">
        <v>273</v>
      </c>
    </row>
    <row r="11" spans="1:18" s="83" customFormat="1" x14ac:dyDescent="0.25">
      <c r="A11" s="102" t="s">
        <v>90</v>
      </c>
      <c r="B11" s="105" t="s">
        <v>297</v>
      </c>
      <c r="C11" s="107" t="s">
        <v>247</v>
      </c>
      <c r="D11" s="83" t="s">
        <v>256</v>
      </c>
      <c r="E11" s="111">
        <v>120</v>
      </c>
      <c r="F11" s="115"/>
      <c r="G11" s="115"/>
      <c r="H11" s="115"/>
      <c r="I11" s="115"/>
      <c r="J11" s="115"/>
      <c r="K11" s="115"/>
      <c r="L11" s="116"/>
      <c r="M11" s="115"/>
      <c r="N11" s="117"/>
      <c r="O11" s="115"/>
      <c r="P11" s="115"/>
      <c r="Q11" s="143" t="s">
        <v>273</v>
      </c>
    </row>
    <row r="12" spans="1:18" s="2" customFormat="1" ht="31.5" x14ac:dyDescent="0.25">
      <c r="A12" s="102" t="s">
        <v>90</v>
      </c>
      <c r="B12" s="105" t="s">
        <v>298</v>
      </c>
      <c r="C12" s="107" t="s">
        <v>248</v>
      </c>
      <c r="D12" s="1" t="s">
        <v>260</v>
      </c>
      <c r="E12" s="111">
        <v>73</v>
      </c>
      <c r="F12" s="104"/>
      <c r="G12" s="104"/>
      <c r="H12" s="104"/>
      <c r="I12" s="104"/>
      <c r="J12" s="104"/>
      <c r="K12" s="104"/>
      <c r="L12" s="118"/>
      <c r="M12" s="104"/>
      <c r="N12" s="119"/>
      <c r="O12" s="104"/>
      <c r="P12" s="104"/>
      <c r="Q12" s="143" t="s">
        <v>273</v>
      </c>
    </row>
    <row r="13" spans="1:18" s="2" customFormat="1" ht="31.5" x14ac:dyDescent="0.25">
      <c r="A13" s="102" t="s">
        <v>90</v>
      </c>
      <c r="B13" s="105" t="s">
        <v>299</v>
      </c>
      <c r="C13" s="107" t="s">
        <v>249</v>
      </c>
      <c r="D13" s="1" t="s">
        <v>261</v>
      </c>
      <c r="E13" s="111">
        <v>73</v>
      </c>
      <c r="F13" s="104"/>
      <c r="G13" s="104"/>
      <c r="H13" s="104"/>
      <c r="I13" s="104"/>
      <c r="J13" s="104"/>
      <c r="K13" s="104"/>
      <c r="L13" s="118"/>
      <c r="M13" s="104"/>
      <c r="N13" s="119"/>
      <c r="O13" s="104"/>
      <c r="P13" s="104"/>
      <c r="Q13" s="143" t="s">
        <v>273</v>
      </c>
    </row>
    <row r="14" spans="1:18" s="2" customFormat="1" x14ac:dyDescent="0.25">
      <c r="A14" s="2" t="s">
        <v>90</v>
      </c>
      <c r="B14" s="105" t="s">
        <v>300</v>
      </c>
      <c r="C14" s="106" t="s">
        <v>250</v>
      </c>
      <c r="D14" s="1" t="s">
        <v>227</v>
      </c>
      <c r="E14" s="111">
        <v>0</v>
      </c>
      <c r="F14" s="104"/>
      <c r="G14" s="104"/>
      <c r="H14" s="104"/>
      <c r="I14" s="104"/>
      <c r="J14" s="104"/>
      <c r="K14" s="104"/>
      <c r="L14" s="118"/>
      <c r="M14" s="104"/>
      <c r="N14" s="119"/>
      <c r="O14" s="104"/>
      <c r="P14" s="104"/>
      <c r="Q14" s="143" t="s">
        <v>273</v>
      </c>
    </row>
    <row r="15" spans="1:18" s="2" customFormat="1" x14ac:dyDescent="0.25">
      <c r="A15" s="2" t="s">
        <v>90</v>
      </c>
      <c r="B15" s="105" t="s">
        <v>301</v>
      </c>
      <c r="C15" s="107" t="s">
        <v>238</v>
      </c>
      <c r="D15" s="1"/>
      <c r="E15" s="111">
        <v>10</v>
      </c>
      <c r="F15" s="104"/>
      <c r="G15" s="104"/>
      <c r="H15" s="104"/>
      <c r="I15" s="104"/>
      <c r="J15" s="104"/>
      <c r="K15" s="104"/>
      <c r="L15" s="118"/>
      <c r="M15" s="120"/>
      <c r="N15" s="119"/>
      <c r="O15" s="104"/>
      <c r="P15" s="104"/>
      <c r="Q15" s="143" t="s">
        <v>273</v>
      </c>
    </row>
    <row r="16" spans="1:18" s="2" customFormat="1" ht="31.5" x14ac:dyDescent="0.25">
      <c r="A16" s="2" t="s">
        <v>90</v>
      </c>
      <c r="B16" s="105" t="s">
        <v>302</v>
      </c>
      <c r="C16" s="107" t="s">
        <v>251</v>
      </c>
      <c r="D16" s="1" t="s">
        <v>234</v>
      </c>
      <c r="E16" s="111">
        <v>50</v>
      </c>
      <c r="F16" s="104"/>
      <c r="G16" s="104"/>
      <c r="H16" s="104"/>
      <c r="I16" s="104"/>
      <c r="J16" s="104"/>
      <c r="K16" s="104"/>
      <c r="L16" s="112"/>
      <c r="M16" s="113"/>
      <c r="N16" s="119"/>
      <c r="O16" s="104"/>
      <c r="P16" s="104"/>
      <c r="Q16" s="143" t="s">
        <v>273</v>
      </c>
    </row>
    <row r="17" spans="1:17" s="2" customFormat="1" ht="31.5" x14ac:dyDescent="0.25">
      <c r="A17" s="2" t="s">
        <v>90</v>
      </c>
      <c r="B17" s="105" t="s">
        <v>303</v>
      </c>
      <c r="C17" s="107" t="s">
        <v>252</v>
      </c>
      <c r="D17" s="1" t="s">
        <v>262</v>
      </c>
      <c r="E17" s="111">
        <v>20</v>
      </c>
      <c r="F17" s="104"/>
      <c r="G17" s="104"/>
      <c r="H17" s="104"/>
      <c r="I17" s="104"/>
      <c r="J17" s="104"/>
      <c r="K17" s="104"/>
      <c r="L17" s="118"/>
      <c r="M17" s="113"/>
      <c r="N17" s="119"/>
      <c r="O17" s="104"/>
      <c r="P17" s="104"/>
      <c r="Q17" s="143" t="s">
        <v>273</v>
      </c>
    </row>
    <row r="18" spans="1:17" s="2" customFormat="1" x14ac:dyDescent="0.25">
      <c r="A18" s="2" t="s">
        <v>90</v>
      </c>
      <c r="B18" s="105" t="s">
        <v>304</v>
      </c>
      <c r="C18" s="107" t="s">
        <v>305</v>
      </c>
      <c r="D18" s="1" t="s">
        <v>259</v>
      </c>
      <c r="E18" s="111">
        <v>0</v>
      </c>
      <c r="F18" s="104"/>
      <c r="G18" s="104"/>
      <c r="H18" s="104"/>
      <c r="I18" s="104"/>
      <c r="J18" s="104"/>
      <c r="K18" s="104"/>
      <c r="L18" s="112"/>
      <c r="M18" s="113"/>
      <c r="N18" s="119"/>
      <c r="O18" s="104"/>
      <c r="P18" s="104"/>
      <c r="Q18" s="144"/>
    </row>
    <row r="19" spans="1:17" s="2" customFormat="1" x14ac:dyDescent="0.25">
      <c r="A19" s="2" t="s">
        <v>90</v>
      </c>
      <c r="B19" s="105" t="s">
        <v>306</v>
      </c>
      <c r="C19" s="107" t="s">
        <v>307</v>
      </c>
      <c r="D19" s="1" t="s">
        <v>259</v>
      </c>
      <c r="E19" s="111">
        <v>0</v>
      </c>
      <c r="F19" s="104"/>
      <c r="G19" s="104"/>
      <c r="H19" s="104"/>
      <c r="I19" s="104"/>
      <c r="J19" s="104"/>
      <c r="K19" s="104"/>
      <c r="L19" s="112"/>
      <c r="M19" s="113"/>
      <c r="N19" s="119"/>
      <c r="O19" s="104"/>
      <c r="P19" s="104"/>
      <c r="Q19" s="144"/>
    </row>
    <row r="20" spans="1:17" s="2" customFormat="1" ht="31.5" x14ac:dyDescent="0.25">
      <c r="A20" s="2" t="s">
        <v>90</v>
      </c>
      <c r="B20" s="105" t="s">
        <v>310</v>
      </c>
      <c r="C20" s="107" t="s">
        <v>308</v>
      </c>
      <c r="D20" s="1" t="s">
        <v>264</v>
      </c>
      <c r="E20" s="111">
        <v>60</v>
      </c>
      <c r="F20" s="104"/>
      <c r="G20" s="104"/>
      <c r="H20" s="104"/>
      <c r="I20" s="104"/>
      <c r="J20" s="104"/>
      <c r="K20" s="104"/>
      <c r="L20" s="112"/>
      <c r="M20" s="121"/>
      <c r="N20" s="119"/>
      <c r="O20" s="104"/>
      <c r="P20" s="104"/>
      <c r="Q20" s="144"/>
    </row>
    <row r="21" spans="1:17" s="2" customFormat="1" ht="31.5" x14ac:dyDescent="0.25">
      <c r="A21" s="2" t="s">
        <v>90</v>
      </c>
      <c r="B21" s="105" t="s">
        <v>311</v>
      </c>
      <c r="C21" s="107" t="s">
        <v>309</v>
      </c>
      <c r="D21" s="1" t="s">
        <v>264</v>
      </c>
      <c r="E21" s="111">
        <v>60</v>
      </c>
      <c r="F21" s="104"/>
      <c r="G21" s="104"/>
      <c r="H21" s="104"/>
      <c r="I21" s="104"/>
      <c r="J21" s="104"/>
      <c r="K21" s="104"/>
      <c r="L21" s="112"/>
      <c r="M21" s="121"/>
      <c r="N21" s="119"/>
      <c r="O21" s="104"/>
      <c r="P21" s="104"/>
      <c r="Q21" s="144"/>
    </row>
    <row r="22" spans="1:17" s="2" customFormat="1" ht="31.5" x14ac:dyDescent="0.25">
      <c r="A22" s="2" t="s">
        <v>90</v>
      </c>
      <c r="B22" s="105" t="s">
        <v>312</v>
      </c>
      <c r="C22" s="107" t="s">
        <v>319</v>
      </c>
      <c r="D22" s="1" t="s">
        <v>265</v>
      </c>
      <c r="E22" s="111">
        <v>20</v>
      </c>
      <c r="F22" s="104"/>
      <c r="G22" s="104"/>
      <c r="H22" s="104"/>
      <c r="I22" s="104"/>
      <c r="J22" s="104"/>
      <c r="K22" s="104"/>
      <c r="L22" s="118">
        <v>69520</v>
      </c>
      <c r="M22" s="104">
        <f>'1.05.01Costing'!J$7</f>
        <v>0.25</v>
      </c>
      <c r="N22" s="119">
        <f>'1.05.01Costing'!K7/2</f>
        <v>122718.75000000001</v>
      </c>
      <c r="O22" s="104"/>
      <c r="P22" s="104">
        <v>3</v>
      </c>
      <c r="Q22" s="144"/>
    </row>
    <row r="23" spans="1:17" s="2" customFormat="1" ht="31.5" x14ac:dyDescent="0.25">
      <c r="A23" s="2" t="s">
        <v>90</v>
      </c>
      <c r="B23" s="105" t="s">
        <v>313</v>
      </c>
      <c r="C23" s="107" t="s">
        <v>320</v>
      </c>
      <c r="D23" s="1" t="s">
        <v>263</v>
      </c>
      <c r="E23" s="111">
        <v>20</v>
      </c>
      <c r="F23" s="104"/>
      <c r="G23" s="104"/>
      <c r="H23" s="104"/>
      <c r="I23" s="104"/>
      <c r="J23" s="104"/>
      <c r="K23" s="104"/>
      <c r="L23" s="112">
        <v>69520</v>
      </c>
      <c r="M23" s="104">
        <f>'1.05.01Costing'!J$7</f>
        <v>0.25</v>
      </c>
      <c r="N23" s="119">
        <f>'1.05.01Costing'!K7/2</f>
        <v>122718.75000000001</v>
      </c>
      <c r="O23" s="104"/>
      <c r="P23" s="104">
        <v>3</v>
      </c>
      <c r="Q23" s="144"/>
    </row>
    <row r="24" spans="1:17" s="2" customFormat="1" ht="31.5" x14ac:dyDescent="0.25">
      <c r="A24" s="2" t="s">
        <v>90</v>
      </c>
      <c r="B24" s="105" t="s">
        <v>314</v>
      </c>
      <c r="C24" s="107" t="s">
        <v>321</v>
      </c>
      <c r="D24" s="1" t="s">
        <v>263</v>
      </c>
      <c r="E24" s="111">
        <v>20</v>
      </c>
      <c r="F24" s="104"/>
      <c r="G24" s="104"/>
      <c r="H24" s="104"/>
      <c r="I24" s="104"/>
      <c r="J24" s="104"/>
      <c r="K24" s="104"/>
      <c r="L24" s="112">
        <v>60830</v>
      </c>
      <c r="M24" s="104">
        <f>'1.05.01Costing'!J$7</f>
        <v>0.25</v>
      </c>
      <c r="N24" s="119">
        <f>'1.05.01Costing'!K8/2</f>
        <v>409062.5</v>
      </c>
      <c r="O24" s="104"/>
      <c r="P24" s="104">
        <v>3</v>
      </c>
      <c r="Q24" s="144"/>
    </row>
    <row r="25" spans="1:17" s="2" customFormat="1" ht="31.5" x14ac:dyDescent="0.25">
      <c r="A25" s="2" t="s">
        <v>90</v>
      </c>
      <c r="B25" s="138" t="s">
        <v>315</v>
      </c>
      <c r="C25" s="107" t="s">
        <v>322</v>
      </c>
      <c r="D25" s="108" t="s">
        <v>266</v>
      </c>
      <c r="E25" s="111">
        <v>20</v>
      </c>
      <c r="F25" s="104"/>
      <c r="G25" s="104">
        <v>80</v>
      </c>
      <c r="H25" s="104"/>
      <c r="I25" s="104"/>
      <c r="J25" s="104"/>
      <c r="K25" s="104">
        <v>157</v>
      </c>
      <c r="L25" s="112"/>
      <c r="M25" s="113"/>
      <c r="N25" s="119"/>
      <c r="O25" s="104">
        <v>4</v>
      </c>
      <c r="P25" s="104"/>
      <c r="Q25" s="144"/>
    </row>
    <row r="26" spans="1:17" s="2" customFormat="1" ht="31.5" x14ac:dyDescent="0.25">
      <c r="A26" s="2" t="s">
        <v>90</v>
      </c>
      <c r="B26" s="138" t="s">
        <v>316</v>
      </c>
      <c r="C26" s="107" t="s">
        <v>323</v>
      </c>
      <c r="D26" s="108" t="s">
        <v>267</v>
      </c>
      <c r="E26" s="111">
        <v>20</v>
      </c>
      <c r="F26" s="104"/>
      <c r="G26" s="104">
        <v>80</v>
      </c>
      <c r="H26" s="104"/>
      <c r="I26" s="104"/>
      <c r="J26" s="104"/>
      <c r="K26" s="104">
        <v>157</v>
      </c>
      <c r="L26" s="118"/>
      <c r="M26" s="120"/>
      <c r="N26" s="119"/>
      <c r="O26" s="104">
        <v>4</v>
      </c>
      <c r="P26" s="104"/>
      <c r="Q26" s="144"/>
    </row>
    <row r="27" spans="1:17" s="2" customFormat="1" ht="31.5" x14ac:dyDescent="0.25">
      <c r="A27" s="2" t="s">
        <v>90</v>
      </c>
      <c r="B27" s="138" t="s">
        <v>317</v>
      </c>
      <c r="C27" s="107" t="s">
        <v>324</v>
      </c>
      <c r="D27" s="108" t="s">
        <v>267</v>
      </c>
      <c r="E27" s="111">
        <v>20</v>
      </c>
      <c r="F27" s="104"/>
      <c r="G27" s="104">
        <v>70</v>
      </c>
      <c r="H27" s="104"/>
      <c r="I27" s="104"/>
      <c r="J27" s="104"/>
      <c r="K27" s="104">
        <v>137</v>
      </c>
      <c r="L27" s="118"/>
      <c r="M27" s="120"/>
      <c r="N27" s="119"/>
      <c r="O27" s="104">
        <v>4</v>
      </c>
      <c r="P27" s="104"/>
      <c r="Q27" s="144"/>
    </row>
    <row r="28" spans="1:17" ht="31.5" x14ac:dyDescent="0.25">
      <c r="A28" s="2" t="s">
        <v>90</v>
      </c>
      <c r="B28" s="105" t="s">
        <v>318</v>
      </c>
      <c r="C28" s="107" t="s">
        <v>325</v>
      </c>
      <c r="D28" s="1" t="s">
        <v>258</v>
      </c>
      <c r="E28" s="111">
        <v>20</v>
      </c>
      <c r="F28" s="104"/>
      <c r="G28" s="104"/>
      <c r="H28" s="104"/>
      <c r="I28" s="104"/>
      <c r="J28" s="104"/>
      <c r="K28" s="104"/>
      <c r="L28" s="112">
        <v>69520</v>
      </c>
      <c r="M28" s="122">
        <f>'1.05.01Costing'!J$8</f>
        <v>0.25</v>
      </c>
      <c r="N28" s="119">
        <f>'1.05.01Costing'!K$8/6</f>
        <v>136354.16666666666</v>
      </c>
      <c r="O28" s="104"/>
      <c r="P28" s="104">
        <v>3</v>
      </c>
      <c r="Q28" s="126"/>
    </row>
    <row r="29" spans="1:17" ht="31.5" x14ac:dyDescent="0.25">
      <c r="A29" s="2" t="s">
        <v>90</v>
      </c>
      <c r="B29" s="105" t="s">
        <v>335</v>
      </c>
      <c r="C29" s="107" t="s">
        <v>326</v>
      </c>
      <c r="D29" s="1" t="s">
        <v>258</v>
      </c>
      <c r="E29" s="111">
        <v>20</v>
      </c>
      <c r="F29" s="104"/>
      <c r="G29" s="104"/>
      <c r="H29" s="104"/>
      <c r="I29" s="104"/>
      <c r="J29" s="104"/>
      <c r="K29" s="104"/>
      <c r="L29" s="112">
        <v>69520</v>
      </c>
      <c r="M29" s="122">
        <f>'1.05.01Costing'!J$8</f>
        <v>0.25</v>
      </c>
      <c r="N29" s="119">
        <f>'1.05.01Costing'!K$8/6</f>
        <v>136354.16666666666</v>
      </c>
      <c r="O29" s="104"/>
      <c r="P29" s="104">
        <v>3</v>
      </c>
      <c r="Q29" s="126"/>
    </row>
    <row r="30" spans="1:17" ht="31.5" x14ac:dyDescent="0.25">
      <c r="A30" s="2" t="s">
        <v>90</v>
      </c>
      <c r="B30" s="105" t="s">
        <v>336</v>
      </c>
      <c r="C30" s="107" t="s">
        <v>327</v>
      </c>
      <c r="D30" s="1" t="s">
        <v>258</v>
      </c>
      <c r="E30" s="111">
        <v>20</v>
      </c>
      <c r="F30" s="104"/>
      <c r="G30" s="104"/>
      <c r="H30" s="104"/>
      <c r="I30" s="104"/>
      <c r="J30" s="104"/>
      <c r="K30" s="104"/>
      <c r="L30" s="112">
        <v>69520</v>
      </c>
      <c r="M30" s="122">
        <f>'1.05.01Costing'!J$8</f>
        <v>0.25</v>
      </c>
      <c r="N30" s="119">
        <f>'1.05.01Costing'!K$8/6</f>
        <v>136354.16666666666</v>
      </c>
      <c r="O30" s="104"/>
      <c r="P30" s="104">
        <v>3</v>
      </c>
      <c r="Q30" s="126"/>
    </row>
    <row r="31" spans="1:17" ht="31.5" x14ac:dyDescent="0.25">
      <c r="A31" s="2" t="s">
        <v>90</v>
      </c>
      <c r="B31" s="105" t="s">
        <v>337</v>
      </c>
      <c r="C31" s="107" t="s">
        <v>328</v>
      </c>
      <c r="D31" s="1" t="s">
        <v>258</v>
      </c>
      <c r="E31" s="111">
        <v>20</v>
      </c>
      <c r="F31" s="104"/>
      <c r="G31" s="104"/>
      <c r="H31" s="104"/>
      <c r="I31" s="104"/>
      <c r="J31" s="104"/>
      <c r="K31" s="104"/>
      <c r="L31" s="112">
        <v>69520</v>
      </c>
      <c r="M31" s="122">
        <f>'1.05.01Costing'!J$8</f>
        <v>0.25</v>
      </c>
      <c r="N31" s="119">
        <f>'1.05.01Costing'!K$8/6</f>
        <v>136354.16666666666</v>
      </c>
      <c r="O31" s="104"/>
      <c r="P31" s="104">
        <v>3</v>
      </c>
      <c r="Q31" s="126"/>
    </row>
    <row r="32" spans="1:17" ht="31.5" x14ac:dyDescent="0.25">
      <c r="A32" s="2" t="s">
        <v>90</v>
      </c>
      <c r="B32" s="105" t="s">
        <v>338</v>
      </c>
      <c r="C32" s="107" t="s">
        <v>329</v>
      </c>
      <c r="D32" s="1" t="s">
        <v>258</v>
      </c>
      <c r="E32" s="111">
        <v>20</v>
      </c>
      <c r="F32" s="104"/>
      <c r="G32" s="104"/>
      <c r="H32" s="104"/>
      <c r="I32" s="104"/>
      <c r="J32" s="104"/>
      <c r="K32" s="104"/>
      <c r="L32" s="112">
        <v>69520</v>
      </c>
      <c r="M32" s="122">
        <f>'1.05.01Costing'!J$8</f>
        <v>0.25</v>
      </c>
      <c r="N32" s="119">
        <f>'1.05.01Costing'!K$8/6</f>
        <v>136354.16666666666</v>
      </c>
      <c r="O32" s="104"/>
      <c r="P32" s="104">
        <v>3</v>
      </c>
      <c r="Q32" s="126"/>
    </row>
    <row r="33" spans="1:17" ht="31.5" x14ac:dyDescent="0.25">
      <c r="A33" s="2" t="s">
        <v>90</v>
      </c>
      <c r="B33" s="105" t="s">
        <v>339</v>
      </c>
      <c r="C33" s="107" t="s">
        <v>330</v>
      </c>
      <c r="D33" s="1" t="s">
        <v>258</v>
      </c>
      <c r="E33" s="111">
        <v>20</v>
      </c>
      <c r="F33" s="104"/>
      <c r="G33" s="104"/>
      <c r="H33" s="104"/>
      <c r="I33" s="104"/>
      <c r="J33" s="104"/>
      <c r="K33" s="104"/>
      <c r="L33" s="112">
        <v>69520</v>
      </c>
      <c r="M33" s="122">
        <f>'1.05.01Costing'!J$8</f>
        <v>0.25</v>
      </c>
      <c r="N33" s="119">
        <f>'1.05.01Costing'!K$8/6</f>
        <v>136354.16666666666</v>
      </c>
      <c r="O33" s="104"/>
      <c r="P33" s="104">
        <v>3</v>
      </c>
      <c r="Q33" s="126"/>
    </row>
    <row r="34" spans="1:17" ht="31.5" x14ac:dyDescent="0.25">
      <c r="A34" s="2" t="s">
        <v>90</v>
      </c>
      <c r="B34" s="105" t="s">
        <v>340</v>
      </c>
      <c r="C34" s="107" t="s">
        <v>331</v>
      </c>
      <c r="D34" s="1" t="s">
        <v>258</v>
      </c>
      <c r="E34" s="111">
        <v>20</v>
      </c>
      <c r="F34" s="104"/>
      <c r="G34" s="104"/>
      <c r="H34" s="104"/>
      <c r="I34" s="104"/>
      <c r="J34" s="104"/>
      <c r="K34" s="104"/>
      <c r="L34" s="112">
        <v>69520</v>
      </c>
      <c r="M34" s="122">
        <f>'1.05.01Costing'!J$8</f>
        <v>0.25</v>
      </c>
      <c r="N34" s="119">
        <f>'1.05.01Costing'!K$8/6</f>
        <v>136354.16666666666</v>
      </c>
      <c r="O34" s="104"/>
      <c r="P34" s="104">
        <v>3</v>
      </c>
      <c r="Q34" s="126"/>
    </row>
    <row r="35" spans="1:17" ht="31.5" x14ac:dyDescent="0.25">
      <c r="A35" s="2" t="s">
        <v>90</v>
      </c>
      <c r="B35" s="105" t="s">
        <v>341</v>
      </c>
      <c r="C35" s="107" t="s">
        <v>332</v>
      </c>
      <c r="D35" s="1" t="s">
        <v>270</v>
      </c>
      <c r="E35" s="111">
        <v>20</v>
      </c>
      <c r="F35" s="104"/>
      <c r="G35" s="104"/>
      <c r="H35" s="104"/>
      <c r="I35" s="104"/>
      <c r="J35" s="104"/>
      <c r="K35" s="104"/>
      <c r="L35" s="112">
        <v>69520</v>
      </c>
      <c r="M35" s="122">
        <f>'1.05.01Costing'!J$8</f>
        <v>0.25</v>
      </c>
      <c r="N35" s="119">
        <f>'1.05.01Costing'!K$8/6</f>
        <v>136354.16666666666</v>
      </c>
      <c r="O35" s="104"/>
      <c r="P35" s="104">
        <v>3</v>
      </c>
      <c r="Q35" s="126"/>
    </row>
    <row r="36" spans="1:17" ht="31.5" x14ac:dyDescent="0.25">
      <c r="A36" s="2" t="s">
        <v>90</v>
      </c>
      <c r="B36" s="105" t="s">
        <v>342</v>
      </c>
      <c r="C36" s="107" t="s">
        <v>333</v>
      </c>
      <c r="D36" s="1" t="s">
        <v>270</v>
      </c>
      <c r="E36" s="111">
        <v>20</v>
      </c>
      <c r="F36" s="104"/>
      <c r="G36" s="104"/>
      <c r="H36" s="104"/>
      <c r="I36" s="104"/>
      <c r="J36" s="104"/>
      <c r="K36" s="104"/>
      <c r="L36" s="112">
        <v>69520</v>
      </c>
      <c r="M36" s="122">
        <f>'1.05.01Costing'!J$8</f>
        <v>0.25</v>
      </c>
      <c r="N36" s="119">
        <f>'1.05.01Costing'!K$8/6</f>
        <v>136354.16666666666</v>
      </c>
      <c r="O36" s="104"/>
      <c r="P36" s="104">
        <v>3</v>
      </c>
      <c r="Q36" s="126"/>
    </row>
    <row r="37" spans="1:17" ht="31.5" x14ac:dyDescent="0.25">
      <c r="A37" s="2" t="s">
        <v>90</v>
      </c>
      <c r="B37" s="105" t="s">
        <v>343</v>
      </c>
      <c r="C37" s="107" t="s">
        <v>334</v>
      </c>
      <c r="D37" s="1" t="s">
        <v>270</v>
      </c>
      <c r="E37" s="111">
        <v>20</v>
      </c>
      <c r="F37" s="104"/>
      <c r="G37" s="104"/>
      <c r="H37" s="104"/>
      <c r="I37" s="104"/>
      <c r="J37" s="104"/>
      <c r="K37" s="104"/>
      <c r="L37" s="112">
        <v>43450</v>
      </c>
      <c r="M37" s="122">
        <f>'1.05.01Costing'!J$8</f>
        <v>0.25</v>
      </c>
      <c r="N37" s="119">
        <f>'1.05.01Costing'!K$8/6</f>
        <v>136354.16666666666</v>
      </c>
      <c r="O37" s="104"/>
      <c r="P37" s="104">
        <v>3</v>
      </c>
      <c r="Q37" s="126"/>
    </row>
    <row r="38" spans="1:17" x14ac:dyDescent="0.25">
      <c r="A38" s="2" t="s">
        <v>90</v>
      </c>
      <c r="B38" s="105" t="s">
        <v>344</v>
      </c>
      <c r="C38" s="107" t="s">
        <v>253</v>
      </c>
      <c r="D38" s="1" t="s">
        <v>259</v>
      </c>
      <c r="E38" s="111">
        <v>0</v>
      </c>
      <c r="F38" s="104"/>
      <c r="G38" s="104"/>
      <c r="H38" s="104"/>
      <c r="I38" s="104"/>
      <c r="J38" s="104"/>
      <c r="K38" s="104"/>
      <c r="L38" s="118"/>
      <c r="M38" s="122"/>
      <c r="N38" s="119"/>
      <c r="O38" s="104"/>
      <c r="P38" s="104"/>
      <c r="Q38" s="126"/>
    </row>
    <row r="39" spans="1:17" ht="31.5" x14ac:dyDescent="0.25">
      <c r="A39" s="2" t="s">
        <v>90</v>
      </c>
      <c r="B39" s="138" t="s">
        <v>345</v>
      </c>
      <c r="C39" s="107" t="s">
        <v>346</v>
      </c>
      <c r="D39" s="108" t="s">
        <v>266</v>
      </c>
      <c r="E39" s="111">
        <v>20</v>
      </c>
      <c r="F39" s="104"/>
      <c r="G39" s="104">
        <v>80</v>
      </c>
      <c r="H39" s="104"/>
      <c r="I39" s="104"/>
      <c r="J39" s="104"/>
      <c r="K39" s="104">
        <v>157</v>
      </c>
      <c r="L39" s="118"/>
      <c r="M39" s="122"/>
      <c r="N39" s="119"/>
      <c r="O39" s="104">
        <v>3</v>
      </c>
      <c r="P39" s="104"/>
      <c r="Q39" s="126"/>
    </row>
    <row r="40" spans="1:17" ht="31.5" x14ac:dyDescent="0.25">
      <c r="A40" s="2" t="s">
        <v>90</v>
      </c>
      <c r="B40" s="105" t="s">
        <v>347</v>
      </c>
      <c r="C40" s="107" t="s">
        <v>348</v>
      </c>
      <c r="D40" s="108" t="s">
        <v>269</v>
      </c>
      <c r="E40" s="111">
        <v>20</v>
      </c>
      <c r="F40" s="104"/>
      <c r="G40" s="104"/>
      <c r="H40" s="104"/>
      <c r="I40" s="104"/>
      <c r="J40" s="104"/>
      <c r="K40" s="104"/>
      <c r="L40" s="112">
        <f>'1.05.01Costing'!I$9</f>
        <v>22000</v>
      </c>
      <c r="M40" s="104">
        <f>'1.05.01Costing'!J9</f>
        <v>0.4</v>
      </c>
      <c r="N40" s="119">
        <f>'1.05.01Costing'!K9</f>
        <v>30799.999999999996</v>
      </c>
      <c r="O40" s="104"/>
      <c r="P40" s="104">
        <v>4</v>
      </c>
      <c r="Q40" s="126"/>
    </row>
    <row r="41" spans="1:17" ht="31.5" x14ac:dyDescent="0.25">
      <c r="A41" s="2" t="s">
        <v>90</v>
      </c>
      <c r="B41" s="138" t="s">
        <v>358</v>
      </c>
      <c r="C41" s="107" t="s">
        <v>349</v>
      </c>
      <c r="D41" s="108" t="s">
        <v>266</v>
      </c>
      <c r="E41" s="111">
        <v>20</v>
      </c>
      <c r="F41" s="104"/>
      <c r="G41" s="104">
        <v>80</v>
      </c>
      <c r="H41" s="104"/>
      <c r="I41" s="104"/>
      <c r="J41" s="104"/>
      <c r="K41" s="104">
        <v>157</v>
      </c>
      <c r="L41" s="118"/>
      <c r="M41" s="122"/>
      <c r="N41" s="119"/>
      <c r="O41" s="104">
        <v>3</v>
      </c>
      <c r="P41" s="104"/>
      <c r="Q41" s="126"/>
    </row>
    <row r="42" spans="1:17" ht="31.5" x14ac:dyDescent="0.25">
      <c r="A42" s="2" t="s">
        <v>90</v>
      </c>
      <c r="B42" s="138" t="s">
        <v>357</v>
      </c>
      <c r="C42" s="107" t="s">
        <v>350</v>
      </c>
      <c r="D42" s="108" t="s">
        <v>266</v>
      </c>
      <c r="E42" s="111">
        <v>20</v>
      </c>
      <c r="F42" s="104"/>
      <c r="G42" s="104">
        <v>80</v>
      </c>
      <c r="H42" s="104"/>
      <c r="I42" s="104"/>
      <c r="J42" s="104"/>
      <c r="K42" s="104">
        <v>157</v>
      </c>
      <c r="L42" s="118"/>
      <c r="M42" s="122"/>
      <c r="N42" s="119"/>
      <c r="O42" s="104">
        <v>3</v>
      </c>
      <c r="P42" s="104"/>
      <c r="Q42" s="126"/>
    </row>
    <row r="43" spans="1:17" ht="31.5" x14ac:dyDescent="0.25">
      <c r="A43" s="2" t="s">
        <v>90</v>
      </c>
      <c r="B43" s="138" t="s">
        <v>359</v>
      </c>
      <c r="C43" s="107" t="s">
        <v>351</v>
      </c>
      <c r="D43" s="108" t="s">
        <v>266</v>
      </c>
      <c r="E43" s="111">
        <v>20</v>
      </c>
      <c r="F43" s="104"/>
      <c r="G43" s="104">
        <v>80</v>
      </c>
      <c r="H43" s="104"/>
      <c r="I43" s="104"/>
      <c r="J43" s="104"/>
      <c r="K43" s="104">
        <v>157</v>
      </c>
      <c r="L43" s="118"/>
      <c r="M43" s="122"/>
      <c r="N43" s="119"/>
      <c r="O43" s="104">
        <v>3</v>
      </c>
      <c r="P43" s="104"/>
      <c r="Q43" s="126"/>
    </row>
    <row r="44" spans="1:17" ht="31.5" x14ac:dyDescent="0.25">
      <c r="A44" s="2" t="s">
        <v>90</v>
      </c>
      <c r="B44" s="138" t="s">
        <v>360</v>
      </c>
      <c r="C44" s="107" t="s">
        <v>352</v>
      </c>
      <c r="D44" s="108" t="s">
        <v>266</v>
      </c>
      <c r="E44" s="111">
        <v>20</v>
      </c>
      <c r="F44" s="104"/>
      <c r="G44" s="104">
        <v>80</v>
      </c>
      <c r="H44" s="104"/>
      <c r="I44" s="104"/>
      <c r="J44" s="104"/>
      <c r="K44" s="104">
        <v>157</v>
      </c>
      <c r="L44" s="118"/>
      <c r="M44" s="122"/>
      <c r="N44" s="119"/>
      <c r="O44" s="104">
        <v>3</v>
      </c>
      <c r="P44" s="104"/>
      <c r="Q44" s="126"/>
    </row>
    <row r="45" spans="1:17" ht="31.5" x14ac:dyDescent="0.25">
      <c r="A45" s="2" t="s">
        <v>90</v>
      </c>
      <c r="B45" s="138" t="s">
        <v>361</v>
      </c>
      <c r="C45" s="107" t="s">
        <v>353</v>
      </c>
      <c r="D45" s="108" t="s">
        <v>266</v>
      </c>
      <c r="E45" s="111">
        <v>20</v>
      </c>
      <c r="F45" s="104"/>
      <c r="G45" s="104">
        <v>80</v>
      </c>
      <c r="H45" s="104"/>
      <c r="I45" s="104"/>
      <c r="J45" s="104"/>
      <c r="K45" s="104">
        <v>157</v>
      </c>
      <c r="L45" s="118"/>
      <c r="M45" s="122"/>
      <c r="N45" s="119"/>
      <c r="O45" s="104">
        <v>3</v>
      </c>
      <c r="P45" s="104"/>
      <c r="Q45" s="126"/>
    </row>
    <row r="46" spans="1:17" ht="31.5" x14ac:dyDescent="0.25">
      <c r="A46" s="2" t="s">
        <v>90</v>
      </c>
      <c r="B46" s="138" t="s">
        <v>362</v>
      </c>
      <c r="C46" s="107" t="s">
        <v>354</v>
      </c>
      <c r="D46" s="108" t="s">
        <v>266</v>
      </c>
      <c r="E46" s="111">
        <v>20</v>
      </c>
      <c r="F46" s="104"/>
      <c r="G46" s="104">
        <v>80</v>
      </c>
      <c r="H46" s="104"/>
      <c r="I46" s="104"/>
      <c r="J46" s="104"/>
      <c r="K46" s="104">
        <v>157</v>
      </c>
      <c r="L46" s="118"/>
      <c r="M46" s="122"/>
      <c r="N46" s="119"/>
      <c r="O46" s="104">
        <v>3</v>
      </c>
      <c r="P46" s="104"/>
      <c r="Q46" s="126"/>
    </row>
    <row r="47" spans="1:17" ht="31.5" x14ac:dyDescent="0.25">
      <c r="A47" s="2" t="s">
        <v>90</v>
      </c>
      <c r="B47" s="138" t="s">
        <v>363</v>
      </c>
      <c r="C47" s="107" t="s">
        <v>355</v>
      </c>
      <c r="D47" s="108" t="s">
        <v>271</v>
      </c>
      <c r="E47" s="111">
        <v>20</v>
      </c>
      <c r="F47" s="104"/>
      <c r="G47" s="104">
        <v>80</v>
      </c>
      <c r="H47" s="104"/>
      <c r="I47" s="104"/>
      <c r="J47" s="104"/>
      <c r="K47" s="104">
        <v>157</v>
      </c>
      <c r="L47" s="118"/>
      <c r="M47" s="122"/>
      <c r="N47" s="119"/>
      <c r="O47" s="104">
        <v>3</v>
      </c>
      <c r="P47" s="104"/>
      <c r="Q47" s="126"/>
    </row>
    <row r="48" spans="1:17" ht="31.5" x14ac:dyDescent="0.25">
      <c r="A48" s="2" t="s">
        <v>90</v>
      </c>
      <c r="B48" s="138" t="s">
        <v>366</v>
      </c>
      <c r="C48" s="107" t="s">
        <v>364</v>
      </c>
      <c r="D48" s="108" t="s">
        <v>271</v>
      </c>
      <c r="E48" s="111">
        <v>20</v>
      </c>
      <c r="F48" s="104"/>
      <c r="G48" s="104">
        <v>80</v>
      </c>
      <c r="H48" s="104"/>
      <c r="I48" s="104"/>
      <c r="J48" s="104"/>
      <c r="K48" s="104">
        <v>157</v>
      </c>
      <c r="L48" s="118"/>
      <c r="M48" s="122"/>
      <c r="N48" s="119"/>
      <c r="O48" s="104">
        <v>3</v>
      </c>
      <c r="P48" s="104"/>
      <c r="Q48" s="126"/>
    </row>
    <row r="49" spans="1:17" ht="31.5" x14ac:dyDescent="0.25">
      <c r="A49" s="2" t="s">
        <v>90</v>
      </c>
      <c r="B49" s="138" t="s">
        <v>367</v>
      </c>
      <c r="C49" s="107" t="s">
        <v>365</v>
      </c>
      <c r="D49" s="108" t="s">
        <v>271</v>
      </c>
      <c r="E49" s="111">
        <v>20</v>
      </c>
      <c r="F49" s="104"/>
      <c r="G49" s="104">
        <v>50</v>
      </c>
      <c r="H49" s="104"/>
      <c r="I49" s="104"/>
      <c r="J49" s="104"/>
      <c r="K49" s="104">
        <v>98</v>
      </c>
      <c r="L49" s="118"/>
      <c r="M49" s="122"/>
      <c r="N49" s="119"/>
      <c r="O49" s="104">
        <v>3</v>
      </c>
      <c r="P49" s="104"/>
      <c r="Q49" s="126"/>
    </row>
    <row r="50" spans="1:17" ht="16.5" thickBot="1" x14ac:dyDescent="0.3">
      <c r="A50" s="2" t="s">
        <v>90</v>
      </c>
      <c r="B50" s="105" t="s">
        <v>356</v>
      </c>
      <c r="C50" s="107" t="s">
        <v>254</v>
      </c>
      <c r="D50" s="1" t="s">
        <v>259</v>
      </c>
      <c r="E50" s="111">
        <v>0</v>
      </c>
      <c r="F50" s="104"/>
      <c r="G50" s="104"/>
      <c r="H50" s="104"/>
      <c r="I50" s="104"/>
      <c r="J50" s="104"/>
      <c r="K50" s="104"/>
      <c r="L50" s="118"/>
      <c r="M50" s="122"/>
      <c r="N50" s="119"/>
      <c r="O50" s="104"/>
      <c r="P50" s="104"/>
      <c r="Q50" s="145"/>
    </row>
    <row r="51" spans="1:17" s="6" customFormat="1" ht="16.5" thickBot="1" x14ac:dyDescent="0.3">
      <c r="A51" s="127" t="s">
        <v>90</v>
      </c>
      <c r="B51" s="78"/>
      <c r="C51" s="78" t="s">
        <v>17</v>
      </c>
      <c r="D51" s="9"/>
      <c r="E51" s="99"/>
      <c r="F51" s="100">
        <f t="shared" ref="F51:L51" si="0">SUM(F8:F50)</f>
        <v>0</v>
      </c>
      <c r="G51" s="100">
        <f t="shared" si="0"/>
        <v>1000</v>
      </c>
      <c r="H51" s="100">
        <f t="shared" si="0"/>
        <v>0</v>
      </c>
      <c r="I51" s="100">
        <f t="shared" si="0"/>
        <v>0</v>
      </c>
      <c r="J51" s="100">
        <f t="shared" si="0"/>
        <v>0</v>
      </c>
      <c r="K51" s="100">
        <f t="shared" si="0"/>
        <v>1962</v>
      </c>
      <c r="L51" s="141">
        <f t="shared" si="0"/>
        <v>891000</v>
      </c>
      <c r="M51" s="80"/>
      <c r="N51" s="97">
        <f>SUM(N8:N50)</f>
        <v>2048841.6666666672</v>
      </c>
      <c r="O51" s="79"/>
      <c r="P51" s="99"/>
      <c r="Q51" s="128"/>
    </row>
    <row r="52" spans="1:17" ht="16.5" thickBot="1" x14ac:dyDescent="0.3"/>
    <row r="53" spans="1:17" ht="32.25" thickBot="1" x14ac:dyDescent="0.3">
      <c r="E53" s="139" t="s">
        <v>368</v>
      </c>
      <c r="F53" s="140">
        <f>SUM(F51:K51)</f>
        <v>2962</v>
      </c>
    </row>
  </sheetData>
  <customSheetViews>
    <customSheetView guid="{329059D5-C5E5-1F4E-B42B-AF6920442836}" showPageBreaks="1">
      <pane ySplit="3.0555555555555554" topLeftCell="A4" activePane="bottomLeft" state="frozenSplit"/>
      <selection pane="bottomLeft" activeCell="T11" sqref="T11"/>
      <pageMargins left="0.7" right="0.7" top="0.75" bottom="0.75" header="0.3" footer="0.3"/>
      <pageSetup scale="50" orientation="landscape" horizontalDpi="4294967292" verticalDpi="4294967292"/>
    </customSheetView>
  </customSheetViews>
  <mergeCells count="1">
    <mergeCell ref="O6:P6"/>
  </mergeCells>
  <phoneticPr fontId="7" type="noConversion"/>
  <conditionalFormatting sqref="B8:B18 B20 B22:B23 B25:B26 B28:C28 E28:E33 B29:B33 C29:C35 B38:B50">
    <cfRule type="expression" dxfId="247" priority="306">
      <formula>INDIRECT("A"&amp;ROW())=7</formula>
    </cfRule>
  </conditionalFormatting>
  <conditionalFormatting sqref="B8:B18 B20 B22:B23 B25:B26 B28:C28 E28:E33 B29:B33 C29:C35 B38:B50">
    <cfRule type="expression" dxfId="246" priority="307">
      <formula>INDIRECT("A"&amp;ROW())=6</formula>
    </cfRule>
  </conditionalFormatting>
  <conditionalFormatting sqref="B8:B18 B20 B22:B23 B25:B26 B28:C28 E28:E33 B29:B33 C29:C35 B38:B50">
    <cfRule type="expression" dxfId="245" priority="308">
      <formula>INDIRECT("A"&amp;ROW())=5</formula>
    </cfRule>
  </conditionalFormatting>
  <conditionalFormatting sqref="B8:B18 B20 B22:B23 B25:B26 B28:C28 E28:E33 B29:B33 C29:C35 B38:B50">
    <cfRule type="expression" dxfId="244" priority="309">
      <formula>INDIRECT("A"&amp;ROW())=4</formula>
    </cfRule>
  </conditionalFormatting>
  <conditionalFormatting sqref="B8:B18 B20 B22:B23 B25:B26 B28:C28 E28:E33 B29:B33 C29:C35 B38:B50">
    <cfRule type="expression" dxfId="243" priority="311">
      <formula>INDIRECT("A"&amp;ROW())=2</formula>
    </cfRule>
  </conditionalFormatting>
  <conditionalFormatting sqref="B8:B18 B20 B22:B23 B25:B26 B28:C28 E28:E33 B29:B33 C29:C35 B38:B50">
    <cfRule type="expression" dxfId="242" priority="312">
      <formula>INDIRECT("A"&amp;ROW())=1</formula>
    </cfRule>
  </conditionalFormatting>
  <conditionalFormatting sqref="B8:B18 B20 B22:B23 B25:B26 B28:C28 E28:E33 B29:B33 C29:C35 B38:B50">
    <cfRule type="expression" dxfId="241" priority="305" stopIfTrue="1">
      <formula>INDIRECT("A"&amp;ROW())=0</formula>
    </cfRule>
  </conditionalFormatting>
  <conditionalFormatting sqref="B8:B18 B20 B22:B23 B25:B26 B28:C28 E28:E33 B29:B33 C29:C35 B38:B50">
    <cfRule type="expression" dxfId="240" priority="310">
      <formula>INDIRECT("A"&amp;ROW())=3</formula>
    </cfRule>
  </conditionalFormatting>
  <conditionalFormatting sqref="C8:C18 C20 C22:C23 C25:C26 C38:C47 C50">
    <cfRule type="expression" dxfId="239" priority="298">
      <formula>INDIRECT("A"&amp;ROW())=7</formula>
    </cfRule>
  </conditionalFormatting>
  <conditionalFormatting sqref="C8:C18 C20 C22:C23 C25:C26 C38:C47 C50">
    <cfRule type="expression" dxfId="238" priority="299">
      <formula>INDIRECT("A"&amp;ROW())=6</formula>
    </cfRule>
  </conditionalFormatting>
  <conditionalFormatting sqref="C8:C18 C20 C22:C23 C25:C26 C38:C47 C50">
    <cfRule type="expression" dxfId="237" priority="300">
      <formula>INDIRECT("A"&amp;ROW())=5</formula>
    </cfRule>
  </conditionalFormatting>
  <conditionalFormatting sqref="C8:C18 C20 C22:C23 C25:C26 C38:C47 C50">
    <cfRule type="expression" dxfId="236" priority="301">
      <formula>INDIRECT("A"&amp;ROW())=4</formula>
    </cfRule>
  </conditionalFormatting>
  <conditionalFormatting sqref="C8:C18 C20 C22:C23 C25:C26 C38:C47 C50">
    <cfRule type="expression" dxfId="235" priority="303">
      <formula>INDIRECT("A"&amp;ROW())=2</formula>
    </cfRule>
  </conditionalFormatting>
  <conditionalFormatting sqref="C8:C18 C20 C22:C23 C25:C26 C38:C47 C50">
    <cfRule type="expression" dxfId="234" priority="304">
      <formula>INDIRECT("A"&amp;ROW())=1</formula>
    </cfRule>
  </conditionalFormatting>
  <conditionalFormatting sqref="C8:C18 C20 C22:C23 C25:C26 C38:C47 C50">
    <cfRule type="expression" dxfId="233" priority="297" stopIfTrue="1">
      <formula>INDIRECT("A"&amp;ROW())=0</formula>
    </cfRule>
  </conditionalFormatting>
  <conditionalFormatting sqref="C8:C18 C20 C22:C23 C25:C26 C38:C47 C50">
    <cfRule type="expression" dxfId="232" priority="302">
      <formula>INDIRECT("A"&amp;ROW())=3</formula>
    </cfRule>
  </conditionalFormatting>
  <conditionalFormatting sqref="E8:E18 E38:E45 E50 E20 E22:E23 E25:E26">
    <cfRule type="expression" dxfId="231" priority="289" stopIfTrue="1">
      <formula>INDIRECT("A"&amp;ROW())=0</formula>
    </cfRule>
  </conditionalFormatting>
  <conditionalFormatting sqref="E8:E18 E38:E45 E50 E20 E22:E23 E25:E26">
    <cfRule type="expression" dxfId="230" priority="290">
      <formula>INDIRECT("A"&amp;ROW())=7</formula>
    </cfRule>
  </conditionalFormatting>
  <conditionalFormatting sqref="E8:E18 E38:E45 E50 E20 E22:E23 E25:E26">
    <cfRule type="expression" dxfId="229" priority="291">
      <formula>INDIRECT("A"&amp;ROW())=6</formula>
    </cfRule>
  </conditionalFormatting>
  <conditionalFormatting sqref="E8:E18 E38:E45 E50 E20 E22:E23 E25:E26">
    <cfRule type="expression" dxfId="228" priority="292">
      <formula>INDIRECT("A"&amp;ROW())=5</formula>
    </cfRule>
  </conditionalFormatting>
  <conditionalFormatting sqref="E8:E18 E38:E45 E50 E20 E22:E23 E25:E26">
    <cfRule type="expression" dxfId="227" priority="293">
      <formula>INDIRECT("A"&amp;ROW())=4</formula>
    </cfRule>
  </conditionalFormatting>
  <conditionalFormatting sqref="E8:E18 E38:E45 E50 E20 E22:E23 E25:E26">
    <cfRule type="expression" dxfId="226" priority="295">
      <formula>INDIRECT("A"&amp;ROW())=2</formula>
    </cfRule>
  </conditionalFormatting>
  <conditionalFormatting sqref="E8:E18 E38:E45 E50 E20 E22:E23 E25:E26">
    <cfRule type="expression" dxfId="225" priority="296">
      <formula>INDIRECT("A"&amp;ROW())=1</formula>
    </cfRule>
  </conditionalFormatting>
  <conditionalFormatting sqref="E8:E18 E38:E45 E50 E20 E22:E23 E25:E26">
    <cfRule type="expression" dxfId="224" priority="294">
      <formula>INDIRECT("A"&amp;ROW())=3</formula>
    </cfRule>
  </conditionalFormatting>
  <conditionalFormatting sqref="B34">
    <cfRule type="expression" dxfId="223" priority="282">
      <formula>INDIRECT("A"&amp;ROW())=7</formula>
    </cfRule>
  </conditionalFormatting>
  <conditionalFormatting sqref="B34">
    <cfRule type="expression" dxfId="222" priority="283">
      <formula>INDIRECT("A"&amp;ROW())=6</formula>
    </cfRule>
  </conditionalFormatting>
  <conditionalFormatting sqref="B34">
    <cfRule type="expression" dxfId="221" priority="284">
      <formula>INDIRECT("A"&amp;ROW())=5</formula>
    </cfRule>
  </conditionalFormatting>
  <conditionalFormatting sqref="B34">
    <cfRule type="expression" dxfId="220" priority="285">
      <formula>INDIRECT("A"&amp;ROW())=4</formula>
    </cfRule>
  </conditionalFormatting>
  <conditionalFormatting sqref="B34">
    <cfRule type="expression" dxfId="219" priority="287">
      <formula>INDIRECT("A"&amp;ROW())=2</formula>
    </cfRule>
  </conditionalFormatting>
  <conditionalFormatting sqref="B34">
    <cfRule type="expression" dxfId="218" priority="288">
      <formula>INDIRECT("A"&amp;ROW())=1</formula>
    </cfRule>
  </conditionalFormatting>
  <conditionalFormatting sqref="B34">
    <cfRule type="expression" dxfId="217" priority="281" stopIfTrue="1">
      <formula>INDIRECT("A"&amp;ROW())=0</formula>
    </cfRule>
  </conditionalFormatting>
  <conditionalFormatting sqref="B34">
    <cfRule type="expression" dxfId="216" priority="286">
      <formula>INDIRECT("A"&amp;ROW())=3</formula>
    </cfRule>
  </conditionalFormatting>
  <conditionalFormatting sqref="E34">
    <cfRule type="expression" dxfId="215" priority="265" stopIfTrue="1">
      <formula>INDIRECT("A"&amp;ROW())=0</formula>
    </cfRule>
  </conditionalFormatting>
  <conditionalFormatting sqref="E34">
    <cfRule type="expression" dxfId="214" priority="266">
      <formula>INDIRECT("A"&amp;ROW())=7</formula>
    </cfRule>
  </conditionalFormatting>
  <conditionalFormatting sqref="E34">
    <cfRule type="expression" dxfId="213" priority="267">
      <formula>INDIRECT("A"&amp;ROW())=6</formula>
    </cfRule>
  </conditionalFormatting>
  <conditionalFormatting sqref="E34">
    <cfRule type="expression" dxfId="212" priority="268">
      <formula>INDIRECT("A"&amp;ROW())=5</formula>
    </cfRule>
  </conditionalFormatting>
  <conditionalFormatting sqref="E34">
    <cfRule type="expression" dxfId="211" priority="269">
      <formula>INDIRECT("A"&amp;ROW())=4</formula>
    </cfRule>
  </conditionalFormatting>
  <conditionalFormatting sqref="E34">
    <cfRule type="expression" dxfId="210" priority="271">
      <formula>INDIRECT("A"&amp;ROW())=2</formula>
    </cfRule>
  </conditionalFormatting>
  <conditionalFormatting sqref="E34">
    <cfRule type="expression" dxfId="209" priority="272">
      <formula>INDIRECT("A"&amp;ROW())=1</formula>
    </cfRule>
  </conditionalFormatting>
  <conditionalFormatting sqref="E34">
    <cfRule type="expression" dxfId="208" priority="270">
      <formula>INDIRECT("A"&amp;ROW())=3</formula>
    </cfRule>
  </conditionalFormatting>
  <conditionalFormatting sqref="B35">
    <cfRule type="expression" dxfId="207" priority="258">
      <formula>INDIRECT("A"&amp;ROW())=7</formula>
    </cfRule>
  </conditionalFormatting>
  <conditionalFormatting sqref="B35">
    <cfRule type="expression" dxfId="206" priority="259">
      <formula>INDIRECT("A"&amp;ROW())=6</formula>
    </cfRule>
  </conditionalFormatting>
  <conditionalFormatting sqref="B35">
    <cfRule type="expression" dxfId="205" priority="260">
      <formula>INDIRECT("A"&amp;ROW())=5</formula>
    </cfRule>
  </conditionalFormatting>
  <conditionalFormatting sqref="B35">
    <cfRule type="expression" dxfId="204" priority="261">
      <formula>INDIRECT("A"&amp;ROW())=4</formula>
    </cfRule>
  </conditionalFormatting>
  <conditionalFormatting sqref="B35">
    <cfRule type="expression" dxfId="203" priority="263">
      <formula>INDIRECT("A"&amp;ROW())=2</formula>
    </cfRule>
  </conditionalFormatting>
  <conditionalFormatting sqref="B35">
    <cfRule type="expression" dxfId="202" priority="264">
      <formula>INDIRECT("A"&amp;ROW())=1</formula>
    </cfRule>
  </conditionalFormatting>
  <conditionalFormatting sqref="B35">
    <cfRule type="expression" dxfId="201" priority="257" stopIfTrue="1">
      <formula>INDIRECT("A"&amp;ROW())=0</formula>
    </cfRule>
  </conditionalFormatting>
  <conditionalFormatting sqref="B35">
    <cfRule type="expression" dxfId="200" priority="262">
      <formula>INDIRECT("A"&amp;ROW())=3</formula>
    </cfRule>
  </conditionalFormatting>
  <conditionalFormatting sqref="E35">
    <cfRule type="expression" dxfId="199" priority="241" stopIfTrue="1">
      <formula>INDIRECT("A"&amp;ROW())=0</formula>
    </cfRule>
  </conditionalFormatting>
  <conditionalFormatting sqref="E35">
    <cfRule type="expression" dxfId="198" priority="242">
      <formula>INDIRECT("A"&amp;ROW())=7</formula>
    </cfRule>
  </conditionalFormatting>
  <conditionalFormatting sqref="E35">
    <cfRule type="expression" dxfId="197" priority="243">
      <formula>INDIRECT("A"&amp;ROW())=6</formula>
    </cfRule>
  </conditionalFormatting>
  <conditionalFormatting sqref="E35">
    <cfRule type="expression" dxfId="196" priority="244">
      <formula>INDIRECT("A"&amp;ROW())=5</formula>
    </cfRule>
  </conditionalFormatting>
  <conditionalFormatting sqref="E35">
    <cfRule type="expression" dxfId="195" priority="245">
      <formula>INDIRECT("A"&amp;ROW())=4</formula>
    </cfRule>
  </conditionalFormatting>
  <conditionalFormatting sqref="E35">
    <cfRule type="expression" dxfId="194" priority="247">
      <formula>INDIRECT("A"&amp;ROW())=2</formula>
    </cfRule>
  </conditionalFormatting>
  <conditionalFormatting sqref="E35">
    <cfRule type="expression" dxfId="193" priority="248">
      <formula>INDIRECT("A"&amp;ROW())=1</formula>
    </cfRule>
  </conditionalFormatting>
  <conditionalFormatting sqref="E35">
    <cfRule type="expression" dxfId="192" priority="246">
      <formula>INDIRECT("A"&amp;ROW())=3</formula>
    </cfRule>
  </conditionalFormatting>
  <conditionalFormatting sqref="C19">
    <cfRule type="expression" dxfId="191" priority="178">
      <formula>INDIRECT("A"&amp;ROW())=7</formula>
    </cfRule>
  </conditionalFormatting>
  <conditionalFormatting sqref="C19">
    <cfRule type="expression" dxfId="190" priority="179">
      <formula>INDIRECT("A"&amp;ROW())=6</formula>
    </cfRule>
  </conditionalFormatting>
  <conditionalFormatting sqref="C19">
    <cfRule type="expression" dxfId="189" priority="180">
      <formula>INDIRECT("A"&amp;ROW())=5</formula>
    </cfRule>
  </conditionalFormatting>
  <conditionalFormatting sqref="C19">
    <cfRule type="expression" dxfId="188" priority="181">
      <formula>INDIRECT("A"&amp;ROW())=4</formula>
    </cfRule>
  </conditionalFormatting>
  <conditionalFormatting sqref="C19">
    <cfRule type="expression" dxfId="187" priority="183">
      <formula>INDIRECT("A"&amp;ROW())=2</formula>
    </cfRule>
  </conditionalFormatting>
  <conditionalFormatting sqref="C19">
    <cfRule type="expression" dxfId="186" priority="184">
      <formula>INDIRECT("A"&amp;ROW())=1</formula>
    </cfRule>
  </conditionalFormatting>
  <conditionalFormatting sqref="C19">
    <cfRule type="expression" dxfId="185" priority="177" stopIfTrue="1">
      <formula>INDIRECT("A"&amp;ROW())=0</formula>
    </cfRule>
  </conditionalFormatting>
  <conditionalFormatting sqref="C19">
    <cfRule type="expression" dxfId="184" priority="182">
      <formula>INDIRECT("A"&amp;ROW())=3</formula>
    </cfRule>
  </conditionalFormatting>
  <conditionalFormatting sqref="E46">
    <cfRule type="expression" dxfId="183" priority="217" stopIfTrue="1">
      <formula>INDIRECT("A"&amp;ROW())=0</formula>
    </cfRule>
  </conditionalFormatting>
  <conditionalFormatting sqref="E46">
    <cfRule type="expression" dxfId="182" priority="218">
      <formula>INDIRECT("A"&amp;ROW())=7</formula>
    </cfRule>
  </conditionalFormatting>
  <conditionalFormatting sqref="E46">
    <cfRule type="expression" dxfId="181" priority="219">
      <formula>INDIRECT("A"&amp;ROW())=6</formula>
    </cfRule>
  </conditionalFormatting>
  <conditionalFormatting sqref="E46">
    <cfRule type="expression" dxfId="180" priority="220">
      <formula>INDIRECT("A"&amp;ROW())=5</formula>
    </cfRule>
  </conditionalFormatting>
  <conditionalFormatting sqref="E46">
    <cfRule type="expression" dxfId="179" priority="221">
      <formula>INDIRECT("A"&amp;ROW())=4</formula>
    </cfRule>
  </conditionalFormatting>
  <conditionalFormatting sqref="E46">
    <cfRule type="expression" dxfId="178" priority="223">
      <formula>INDIRECT("A"&amp;ROW())=2</formula>
    </cfRule>
  </conditionalFormatting>
  <conditionalFormatting sqref="E46">
    <cfRule type="expression" dxfId="177" priority="224">
      <formula>INDIRECT("A"&amp;ROW())=1</formula>
    </cfRule>
  </conditionalFormatting>
  <conditionalFormatting sqref="E46">
    <cfRule type="expression" dxfId="176" priority="222">
      <formula>INDIRECT("A"&amp;ROW())=3</formula>
    </cfRule>
  </conditionalFormatting>
  <conditionalFormatting sqref="E47">
    <cfRule type="expression" dxfId="175" priority="193" stopIfTrue="1">
      <formula>INDIRECT("A"&amp;ROW())=0</formula>
    </cfRule>
  </conditionalFormatting>
  <conditionalFormatting sqref="E47">
    <cfRule type="expression" dxfId="174" priority="194">
      <formula>INDIRECT("A"&amp;ROW())=7</formula>
    </cfRule>
  </conditionalFormatting>
  <conditionalFormatting sqref="E47">
    <cfRule type="expression" dxfId="173" priority="195">
      <formula>INDIRECT("A"&amp;ROW())=6</formula>
    </cfRule>
  </conditionalFormatting>
  <conditionalFormatting sqref="E47">
    <cfRule type="expression" dxfId="172" priority="196">
      <formula>INDIRECT("A"&amp;ROW())=5</formula>
    </cfRule>
  </conditionalFormatting>
  <conditionalFormatting sqref="E47">
    <cfRule type="expression" dxfId="171" priority="197">
      <formula>INDIRECT("A"&amp;ROW())=4</formula>
    </cfRule>
  </conditionalFormatting>
  <conditionalFormatting sqref="E47">
    <cfRule type="expression" dxfId="170" priority="199">
      <formula>INDIRECT("A"&amp;ROW())=2</formula>
    </cfRule>
  </conditionalFormatting>
  <conditionalFormatting sqref="E47">
    <cfRule type="expression" dxfId="169" priority="200">
      <formula>INDIRECT("A"&amp;ROW())=1</formula>
    </cfRule>
  </conditionalFormatting>
  <conditionalFormatting sqref="E47">
    <cfRule type="expression" dxfId="168" priority="198">
      <formula>INDIRECT("A"&amp;ROW())=3</formula>
    </cfRule>
  </conditionalFormatting>
  <conditionalFormatting sqref="B19">
    <cfRule type="expression" dxfId="167" priority="186">
      <formula>INDIRECT("A"&amp;ROW())=7</formula>
    </cfRule>
  </conditionalFormatting>
  <conditionalFormatting sqref="B19">
    <cfRule type="expression" dxfId="166" priority="187">
      <formula>INDIRECT("A"&amp;ROW())=6</formula>
    </cfRule>
  </conditionalFormatting>
  <conditionalFormatting sqref="B19">
    <cfRule type="expression" dxfId="165" priority="188">
      <formula>INDIRECT("A"&amp;ROW())=5</formula>
    </cfRule>
  </conditionalFormatting>
  <conditionalFormatting sqref="B19">
    <cfRule type="expression" dxfId="164" priority="189">
      <formula>INDIRECT("A"&amp;ROW())=4</formula>
    </cfRule>
  </conditionalFormatting>
  <conditionalFormatting sqref="B19">
    <cfRule type="expression" dxfId="163" priority="191">
      <formula>INDIRECT("A"&amp;ROW())=2</formula>
    </cfRule>
  </conditionalFormatting>
  <conditionalFormatting sqref="B19">
    <cfRule type="expression" dxfId="162" priority="192">
      <formula>INDIRECT("A"&amp;ROW())=1</formula>
    </cfRule>
  </conditionalFormatting>
  <conditionalFormatting sqref="B19">
    <cfRule type="expression" dxfId="161" priority="185" stopIfTrue="1">
      <formula>INDIRECT("A"&amp;ROW())=0</formula>
    </cfRule>
  </conditionalFormatting>
  <conditionalFormatting sqref="B19">
    <cfRule type="expression" dxfId="160" priority="190">
      <formula>INDIRECT("A"&amp;ROW())=3</formula>
    </cfRule>
  </conditionalFormatting>
  <conditionalFormatting sqref="E19">
    <cfRule type="expression" dxfId="159" priority="169" stopIfTrue="1">
      <formula>INDIRECT("A"&amp;ROW())=0</formula>
    </cfRule>
  </conditionalFormatting>
  <conditionalFormatting sqref="E19">
    <cfRule type="expression" dxfId="158" priority="170">
      <formula>INDIRECT("A"&amp;ROW())=7</formula>
    </cfRule>
  </conditionalFormatting>
  <conditionalFormatting sqref="E19">
    <cfRule type="expression" dxfId="157" priority="171">
      <formula>INDIRECT("A"&amp;ROW())=6</formula>
    </cfRule>
  </conditionalFormatting>
  <conditionalFormatting sqref="E19">
    <cfRule type="expression" dxfId="156" priority="172">
      <formula>INDIRECT("A"&amp;ROW())=5</formula>
    </cfRule>
  </conditionalFormatting>
  <conditionalFormatting sqref="E19">
    <cfRule type="expression" dxfId="155" priority="173">
      <formula>INDIRECT("A"&amp;ROW())=4</formula>
    </cfRule>
  </conditionalFormatting>
  <conditionalFormatting sqref="E19">
    <cfRule type="expression" dxfId="154" priority="175">
      <formula>INDIRECT("A"&amp;ROW())=2</formula>
    </cfRule>
  </conditionalFormatting>
  <conditionalFormatting sqref="E19">
    <cfRule type="expression" dxfId="153" priority="176">
      <formula>INDIRECT("A"&amp;ROW())=1</formula>
    </cfRule>
  </conditionalFormatting>
  <conditionalFormatting sqref="E19">
    <cfRule type="expression" dxfId="152" priority="174">
      <formula>INDIRECT("A"&amp;ROW())=3</formula>
    </cfRule>
  </conditionalFormatting>
  <conditionalFormatting sqref="B21">
    <cfRule type="expression" dxfId="151" priority="162">
      <formula>INDIRECT("A"&amp;ROW())=7</formula>
    </cfRule>
  </conditionalFormatting>
  <conditionalFormatting sqref="B21">
    <cfRule type="expression" dxfId="150" priority="163">
      <formula>INDIRECT("A"&amp;ROW())=6</formula>
    </cfRule>
  </conditionalFormatting>
  <conditionalFormatting sqref="B21">
    <cfRule type="expression" dxfId="149" priority="164">
      <formula>INDIRECT("A"&amp;ROW())=5</formula>
    </cfRule>
  </conditionalFormatting>
  <conditionalFormatting sqref="B21">
    <cfRule type="expression" dxfId="148" priority="165">
      <formula>INDIRECT("A"&amp;ROW())=4</formula>
    </cfRule>
  </conditionalFormatting>
  <conditionalFormatting sqref="B21">
    <cfRule type="expression" dxfId="147" priority="167">
      <formula>INDIRECT("A"&amp;ROW())=2</formula>
    </cfRule>
  </conditionalFormatting>
  <conditionalFormatting sqref="B21">
    <cfRule type="expression" dxfId="146" priority="168">
      <formula>INDIRECT("A"&amp;ROW())=1</formula>
    </cfRule>
  </conditionalFormatting>
  <conditionalFormatting sqref="B21">
    <cfRule type="expression" dxfId="145" priority="161" stopIfTrue="1">
      <formula>INDIRECT("A"&amp;ROW())=0</formula>
    </cfRule>
  </conditionalFormatting>
  <conditionalFormatting sqref="B21">
    <cfRule type="expression" dxfId="144" priority="166">
      <formula>INDIRECT("A"&amp;ROW())=3</formula>
    </cfRule>
  </conditionalFormatting>
  <conditionalFormatting sqref="C21">
    <cfRule type="expression" dxfId="143" priority="154">
      <formula>INDIRECT("A"&amp;ROW())=7</formula>
    </cfRule>
  </conditionalFormatting>
  <conditionalFormatting sqref="C21">
    <cfRule type="expression" dxfId="142" priority="155">
      <formula>INDIRECT("A"&amp;ROW())=6</formula>
    </cfRule>
  </conditionalFormatting>
  <conditionalFormatting sqref="C21">
    <cfRule type="expression" dxfId="141" priority="156">
      <formula>INDIRECT("A"&amp;ROW())=5</formula>
    </cfRule>
  </conditionalFormatting>
  <conditionalFormatting sqref="C21">
    <cfRule type="expression" dxfId="140" priority="157">
      <formula>INDIRECT("A"&amp;ROW())=4</formula>
    </cfRule>
  </conditionalFormatting>
  <conditionalFormatting sqref="C21">
    <cfRule type="expression" dxfId="139" priority="159">
      <formula>INDIRECT("A"&amp;ROW())=2</formula>
    </cfRule>
  </conditionalFormatting>
  <conditionalFormatting sqref="C21">
    <cfRule type="expression" dxfId="138" priority="160">
      <formula>INDIRECT("A"&amp;ROW())=1</formula>
    </cfRule>
  </conditionalFormatting>
  <conditionalFormatting sqref="C21">
    <cfRule type="expression" dxfId="137" priority="153" stopIfTrue="1">
      <formula>INDIRECT("A"&amp;ROW())=0</formula>
    </cfRule>
  </conditionalFormatting>
  <conditionalFormatting sqref="C21">
    <cfRule type="expression" dxfId="136" priority="158">
      <formula>INDIRECT("A"&amp;ROW())=3</formula>
    </cfRule>
  </conditionalFormatting>
  <conditionalFormatting sqref="E21">
    <cfRule type="expression" dxfId="135" priority="145" stopIfTrue="1">
      <formula>INDIRECT("A"&amp;ROW())=0</formula>
    </cfRule>
  </conditionalFormatting>
  <conditionalFormatting sqref="E21">
    <cfRule type="expression" dxfId="134" priority="146">
      <formula>INDIRECT("A"&amp;ROW())=7</formula>
    </cfRule>
  </conditionalFormatting>
  <conditionalFormatting sqref="E21">
    <cfRule type="expression" dxfId="133" priority="147">
      <formula>INDIRECT("A"&amp;ROW())=6</formula>
    </cfRule>
  </conditionalFormatting>
  <conditionalFormatting sqref="E21">
    <cfRule type="expression" dxfId="132" priority="148">
      <formula>INDIRECT("A"&amp;ROW())=5</formula>
    </cfRule>
  </conditionalFormatting>
  <conditionalFormatting sqref="E21">
    <cfRule type="expression" dxfId="131" priority="149">
      <formula>INDIRECT("A"&amp;ROW())=4</formula>
    </cfRule>
  </conditionalFormatting>
  <conditionalFormatting sqref="E21">
    <cfRule type="expression" dxfId="130" priority="151">
      <formula>INDIRECT("A"&amp;ROW())=2</formula>
    </cfRule>
  </conditionalFormatting>
  <conditionalFormatting sqref="E21">
    <cfRule type="expression" dxfId="129" priority="152">
      <formula>INDIRECT("A"&amp;ROW())=1</formula>
    </cfRule>
  </conditionalFormatting>
  <conditionalFormatting sqref="E21">
    <cfRule type="expression" dxfId="128" priority="150">
      <formula>INDIRECT("A"&amp;ROW())=3</formula>
    </cfRule>
  </conditionalFormatting>
  <conditionalFormatting sqref="B24">
    <cfRule type="expression" dxfId="127" priority="138">
      <formula>INDIRECT("A"&amp;ROW())=7</formula>
    </cfRule>
  </conditionalFormatting>
  <conditionalFormatting sqref="B24">
    <cfRule type="expression" dxfId="126" priority="139">
      <formula>INDIRECT("A"&amp;ROW())=6</formula>
    </cfRule>
  </conditionalFormatting>
  <conditionalFormatting sqref="B24">
    <cfRule type="expression" dxfId="125" priority="140">
      <formula>INDIRECT("A"&amp;ROW())=5</formula>
    </cfRule>
  </conditionalFormatting>
  <conditionalFormatting sqref="B24">
    <cfRule type="expression" dxfId="124" priority="141">
      <formula>INDIRECT("A"&amp;ROW())=4</formula>
    </cfRule>
  </conditionalFormatting>
  <conditionalFormatting sqref="B24">
    <cfRule type="expression" dxfId="123" priority="143">
      <formula>INDIRECT("A"&amp;ROW())=2</formula>
    </cfRule>
  </conditionalFormatting>
  <conditionalFormatting sqref="B24">
    <cfRule type="expression" dxfId="122" priority="144">
      <formula>INDIRECT("A"&amp;ROW())=1</formula>
    </cfRule>
  </conditionalFormatting>
  <conditionalFormatting sqref="B24">
    <cfRule type="expression" dxfId="121" priority="137" stopIfTrue="1">
      <formula>INDIRECT("A"&amp;ROW())=0</formula>
    </cfRule>
  </conditionalFormatting>
  <conditionalFormatting sqref="B24">
    <cfRule type="expression" dxfId="120" priority="142">
      <formula>INDIRECT("A"&amp;ROW())=3</formula>
    </cfRule>
  </conditionalFormatting>
  <conditionalFormatting sqref="C24">
    <cfRule type="expression" dxfId="119" priority="130">
      <formula>INDIRECT("A"&amp;ROW())=7</formula>
    </cfRule>
  </conditionalFormatting>
  <conditionalFormatting sqref="C24">
    <cfRule type="expression" dxfId="118" priority="131">
      <formula>INDIRECT("A"&amp;ROW())=6</formula>
    </cfRule>
  </conditionalFormatting>
  <conditionalFormatting sqref="C24">
    <cfRule type="expression" dxfId="117" priority="132">
      <formula>INDIRECT("A"&amp;ROW())=5</formula>
    </cfRule>
  </conditionalFormatting>
  <conditionalFormatting sqref="C24">
    <cfRule type="expression" dxfId="116" priority="133">
      <formula>INDIRECT("A"&amp;ROW())=4</formula>
    </cfRule>
  </conditionalFormatting>
  <conditionalFormatting sqref="C24">
    <cfRule type="expression" dxfId="115" priority="135">
      <formula>INDIRECT("A"&amp;ROW())=2</formula>
    </cfRule>
  </conditionalFormatting>
  <conditionalFormatting sqref="C24">
    <cfRule type="expression" dxfId="114" priority="136">
      <formula>INDIRECT("A"&amp;ROW())=1</formula>
    </cfRule>
  </conditionalFormatting>
  <conditionalFormatting sqref="C24">
    <cfRule type="expression" dxfId="113" priority="129" stopIfTrue="1">
      <formula>INDIRECT("A"&amp;ROW())=0</formula>
    </cfRule>
  </conditionalFormatting>
  <conditionalFormatting sqref="C24">
    <cfRule type="expression" dxfId="112" priority="134">
      <formula>INDIRECT("A"&amp;ROW())=3</formula>
    </cfRule>
  </conditionalFormatting>
  <conditionalFormatting sqref="E24">
    <cfRule type="expression" dxfId="111" priority="121" stopIfTrue="1">
      <formula>INDIRECT("A"&amp;ROW())=0</formula>
    </cfRule>
  </conditionalFormatting>
  <conditionalFormatting sqref="E24">
    <cfRule type="expression" dxfId="110" priority="122">
      <formula>INDIRECT("A"&amp;ROW())=7</formula>
    </cfRule>
  </conditionalFormatting>
  <conditionalFormatting sqref="E24">
    <cfRule type="expression" dxfId="109" priority="123">
      <formula>INDIRECT("A"&amp;ROW())=6</formula>
    </cfRule>
  </conditionalFormatting>
  <conditionalFormatting sqref="E24">
    <cfRule type="expression" dxfId="108" priority="124">
      <formula>INDIRECT("A"&amp;ROW())=5</formula>
    </cfRule>
  </conditionalFormatting>
  <conditionalFormatting sqref="E24">
    <cfRule type="expression" dxfId="107" priority="125">
      <formula>INDIRECT("A"&amp;ROW())=4</formula>
    </cfRule>
  </conditionalFormatting>
  <conditionalFormatting sqref="E24">
    <cfRule type="expression" dxfId="106" priority="127">
      <formula>INDIRECT("A"&amp;ROW())=2</formula>
    </cfRule>
  </conditionalFormatting>
  <conditionalFormatting sqref="E24">
    <cfRule type="expression" dxfId="105" priority="128">
      <formula>INDIRECT("A"&amp;ROW())=1</formula>
    </cfRule>
  </conditionalFormatting>
  <conditionalFormatting sqref="E24">
    <cfRule type="expression" dxfId="104" priority="126">
      <formula>INDIRECT("A"&amp;ROW())=3</formula>
    </cfRule>
  </conditionalFormatting>
  <conditionalFormatting sqref="B27">
    <cfRule type="expression" dxfId="103" priority="114">
      <formula>INDIRECT("A"&amp;ROW())=7</formula>
    </cfRule>
  </conditionalFormatting>
  <conditionalFormatting sqref="B27">
    <cfRule type="expression" dxfId="102" priority="115">
      <formula>INDIRECT("A"&amp;ROW())=6</formula>
    </cfRule>
  </conditionalFormatting>
  <conditionalFormatting sqref="B27">
    <cfRule type="expression" dxfId="101" priority="116">
      <formula>INDIRECT("A"&amp;ROW())=5</formula>
    </cfRule>
  </conditionalFormatting>
  <conditionalFormatting sqref="B27">
    <cfRule type="expression" dxfId="100" priority="117">
      <formula>INDIRECT("A"&amp;ROW())=4</formula>
    </cfRule>
  </conditionalFormatting>
  <conditionalFormatting sqref="B27">
    <cfRule type="expression" dxfId="99" priority="119">
      <formula>INDIRECT("A"&amp;ROW())=2</formula>
    </cfRule>
  </conditionalFormatting>
  <conditionalFormatting sqref="B27">
    <cfRule type="expression" dxfId="98" priority="120">
      <formula>INDIRECT("A"&amp;ROW())=1</formula>
    </cfRule>
  </conditionalFormatting>
  <conditionalFormatting sqref="B27">
    <cfRule type="expression" dxfId="97" priority="113" stopIfTrue="1">
      <formula>INDIRECT("A"&amp;ROW())=0</formula>
    </cfRule>
  </conditionalFormatting>
  <conditionalFormatting sqref="B27">
    <cfRule type="expression" dxfId="96" priority="118">
      <formula>INDIRECT("A"&amp;ROW())=3</formula>
    </cfRule>
  </conditionalFormatting>
  <conditionalFormatting sqref="C27">
    <cfRule type="expression" dxfId="95" priority="106">
      <formula>INDIRECT("A"&amp;ROW())=7</formula>
    </cfRule>
  </conditionalFormatting>
  <conditionalFormatting sqref="C27">
    <cfRule type="expression" dxfId="94" priority="107">
      <formula>INDIRECT("A"&amp;ROW())=6</formula>
    </cfRule>
  </conditionalFormatting>
  <conditionalFormatting sqref="C27">
    <cfRule type="expression" dxfId="93" priority="108">
      <formula>INDIRECT("A"&amp;ROW())=5</formula>
    </cfRule>
  </conditionalFormatting>
  <conditionalFormatting sqref="C27">
    <cfRule type="expression" dxfId="92" priority="109">
      <formula>INDIRECT("A"&amp;ROW())=4</formula>
    </cfRule>
  </conditionalFormatting>
  <conditionalFormatting sqref="C27">
    <cfRule type="expression" dxfId="91" priority="111">
      <formula>INDIRECT("A"&amp;ROW())=2</formula>
    </cfRule>
  </conditionalFormatting>
  <conditionalFormatting sqref="C27">
    <cfRule type="expression" dxfId="90" priority="112">
      <formula>INDIRECT("A"&amp;ROW())=1</formula>
    </cfRule>
  </conditionalFormatting>
  <conditionalFormatting sqref="C27">
    <cfRule type="expression" dxfId="89" priority="105" stopIfTrue="1">
      <formula>INDIRECT("A"&amp;ROW())=0</formula>
    </cfRule>
  </conditionalFormatting>
  <conditionalFormatting sqref="C27">
    <cfRule type="expression" dxfId="88" priority="110">
      <formula>INDIRECT("A"&amp;ROW())=3</formula>
    </cfRule>
  </conditionalFormatting>
  <conditionalFormatting sqref="E27">
    <cfRule type="expression" dxfId="87" priority="97" stopIfTrue="1">
      <formula>INDIRECT("A"&amp;ROW())=0</formula>
    </cfRule>
  </conditionalFormatting>
  <conditionalFormatting sqref="E27">
    <cfRule type="expression" dxfId="86" priority="98">
      <formula>INDIRECT("A"&amp;ROW())=7</formula>
    </cfRule>
  </conditionalFormatting>
  <conditionalFormatting sqref="E27">
    <cfRule type="expression" dxfId="85" priority="99">
      <formula>INDIRECT("A"&amp;ROW())=6</formula>
    </cfRule>
  </conditionalFormatting>
  <conditionalFormatting sqref="E27">
    <cfRule type="expression" dxfId="84" priority="100">
      <formula>INDIRECT("A"&amp;ROW())=5</formula>
    </cfRule>
  </conditionalFormatting>
  <conditionalFormatting sqref="E27">
    <cfRule type="expression" dxfId="83" priority="101">
      <formula>INDIRECT("A"&amp;ROW())=4</formula>
    </cfRule>
  </conditionalFormatting>
  <conditionalFormatting sqref="E27">
    <cfRule type="expression" dxfId="82" priority="103">
      <formula>INDIRECT("A"&amp;ROW())=2</formula>
    </cfRule>
  </conditionalFormatting>
  <conditionalFormatting sqref="E27">
    <cfRule type="expression" dxfId="81" priority="104">
      <formula>INDIRECT("A"&amp;ROW())=1</formula>
    </cfRule>
  </conditionalFormatting>
  <conditionalFormatting sqref="E27">
    <cfRule type="expression" dxfId="80" priority="102">
      <formula>INDIRECT("A"&amp;ROW())=3</formula>
    </cfRule>
  </conditionalFormatting>
  <conditionalFormatting sqref="C36">
    <cfRule type="expression" dxfId="79" priority="90">
      <formula>INDIRECT("A"&amp;ROW())=7</formula>
    </cfRule>
  </conditionalFormatting>
  <conditionalFormatting sqref="C36">
    <cfRule type="expression" dxfId="78" priority="91">
      <formula>INDIRECT("A"&amp;ROW())=6</formula>
    </cfRule>
  </conditionalFormatting>
  <conditionalFormatting sqref="C36">
    <cfRule type="expression" dxfId="77" priority="92">
      <formula>INDIRECT("A"&amp;ROW())=5</formula>
    </cfRule>
  </conditionalFormatting>
  <conditionalFormatting sqref="C36">
    <cfRule type="expression" dxfId="76" priority="93">
      <formula>INDIRECT("A"&amp;ROW())=4</formula>
    </cfRule>
  </conditionalFormatting>
  <conditionalFormatting sqref="C36">
    <cfRule type="expression" dxfId="75" priority="95">
      <formula>INDIRECT("A"&amp;ROW())=2</formula>
    </cfRule>
  </conditionalFormatting>
  <conditionalFormatting sqref="C36">
    <cfRule type="expression" dxfId="74" priority="96">
      <formula>INDIRECT("A"&amp;ROW())=1</formula>
    </cfRule>
  </conditionalFormatting>
  <conditionalFormatting sqref="C36">
    <cfRule type="expression" dxfId="73" priority="89" stopIfTrue="1">
      <formula>INDIRECT("A"&amp;ROW())=0</formula>
    </cfRule>
  </conditionalFormatting>
  <conditionalFormatting sqref="C36">
    <cfRule type="expression" dxfId="72" priority="94">
      <formula>INDIRECT("A"&amp;ROW())=3</formula>
    </cfRule>
  </conditionalFormatting>
  <conditionalFormatting sqref="B36">
    <cfRule type="expression" dxfId="71" priority="82">
      <formula>INDIRECT("A"&amp;ROW())=7</formula>
    </cfRule>
  </conditionalFormatting>
  <conditionalFormatting sqref="B36">
    <cfRule type="expression" dxfId="70" priority="83">
      <formula>INDIRECT("A"&amp;ROW())=6</formula>
    </cfRule>
  </conditionalFormatting>
  <conditionalFormatting sqref="B36">
    <cfRule type="expression" dxfId="69" priority="84">
      <formula>INDIRECT("A"&amp;ROW())=5</formula>
    </cfRule>
  </conditionalFormatting>
  <conditionalFormatting sqref="B36">
    <cfRule type="expression" dxfId="68" priority="85">
      <formula>INDIRECT("A"&amp;ROW())=4</formula>
    </cfRule>
  </conditionalFormatting>
  <conditionalFormatting sqref="B36">
    <cfRule type="expression" dxfId="67" priority="87">
      <formula>INDIRECT("A"&amp;ROW())=2</formula>
    </cfRule>
  </conditionalFormatting>
  <conditionalFormatting sqref="B36">
    <cfRule type="expression" dxfId="66" priority="88">
      <formula>INDIRECT("A"&amp;ROW())=1</formula>
    </cfRule>
  </conditionalFormatting>
  <conditionalFormatting sqref="B36">
    <cfRule type="expression" dxfId="65" priority="81" stopIfTrue="1">
      <formula>INDIRECT("A"&amp;ROW())=0</formula>
    </cfRule>
  </conditionalFormatting>
  <conditionalFormatting sqref="B36">
    <cfRule type="expression" dxfId="64" priority="86">
      <formula>INDIRECT("A"&amp;ROW())=3</formula>
    </cfRule>
  </conditionalFormatting>
  <conditionalFormatting sqref="E36">
    <cfRule type="expression" dxfId="63" priority="73" stopIfTrue="1">
      <formula>INDIRECT("A"&amp;ROW())=0</formula>
    </cfRule>
  </conditionalFormatting>
  <conditionalFormatting sqref="E36">
    <cfRule type="expression" dxfId="62" priority="74">
      <formula>INDIRECT("A"&amp;ROW())=7</formula>
    </cfRule>
  </conditionalFormatting>
  <conditionalFormatting sqref="E36">
    <cfRule type="expression" dxfId="61" priority="75">
      <formula>INDIRECT("A"&amp;ROW())=6</formula>
    </cfRule>
  </conditionalFormatting>
  <conditionalFormatting sqref="E36">
    <cfRule type="expression" dxfId="60" priority="76">
      <formula>INDIRECT("A"&amp;ROW())=5</formula>
    </cfRule>
  </conditionalFormatting>
  <conditionalFormatting sqref="E36">
    <cfRule type="expression" dxfId="59" priority="77">
      <formula>INDIRECT("A"&amp;ROW())=4</formula>
    </cfRule>
  </conditionalFormatting>
  <conditionalFormatting sqref="E36">
    <cfRule type="expression" dxfId="58" priority="79">
      <formula>INDIRECT("A"&amp;ROW())=2</formula>
    </cfRule>
  </conditionalFormatting>
  <conditionalFormatting sqref="E36">
    <cfRule type="expression" dxfId="57" priority="80">
      <formula>INDIRECT("A"&amp;ROW())=1</formula>
    </cfRule>
  </conditionalFormatting>
  <conditionalFormatting sqref="E36">
    <cfRule type="expression" dxfId="56" priority="78">
      <formula>INDIRECT("A"&amp;ROW())=3</formula>
    </cfRule>
  </conditionalFormatting>
  <conditionalFormatting sqref="C37">
    <cfRule type="expression" dxfId="55" priority="66">
      <formula>INDIRECT("A"&amp;ROW())=7</formula>
    </cfRule>
  </conditionalFormatting>
  <conditionalFormatting sqref="C37">
    <cfRule type="expression" dxfId="54" priority="67">
      <formula>INDIRECT("A"&amp;ROW())=6</formula>
    </cfRule>
  </conditionalFormatting>
  <conditionalFormatting sqref="C37">
    <cfRule type="expression" dxfId="53" priority="68">
      <formula>INDIRECT("A"&amp;ROW())=5</formula>
    </cfRule>
  </conditionalFormatting>
  <conditionalFormatting sqref="C37">
    <cfRule type="expression" dxfId="52" priority="69">
      <formula>INDIRECT("A"&amp;ROW())=4</formula>
    </cfRule>
  </conditionalFormatting>
  <conditionalFormatting sqref="C37">
    <cfRule type="expression" dxfId="51" priority="71">
      <formula>INDIRECT("A"&amp;ROW())=2</formula>
    </cfRule>
  </conditionalFormatting>
  <conditionalFormatting sqref="C37">
    <cfRule type="expression" dxfId="50" priority="72">
      <formula>INDIRECT("A"&amp;ROW())=1</formula>
    </cfRule>
  </conditionalFormatting>
  <conditionalFormatting sqref="C37">
    <cfRule type="expression" dxfId="49" priority="65" stopIfTrue="1">
      <formula>INDIRECT("A"&amp;ROW())=0</formula>
    </cfRule>
  </conditionalFormatting>
  <conditionalFormatting sqref="C37">
    <cfRule type="expression" dxfId="48" priority="70">
      <formula>INDIRECT("A"&amp;ROW())=3</formula>
    </cfRule>
  </conditionalFormatting>
  <conditionalFormatting sqref="B37">
    <cfRule type="expression" dxfId="47" priority="58">
      <formula>INDIRECT("A"&amp;ROW())=7</formula>
    </cfRule>
  </conditionalFormatting>
  <conditionalFormatting sqref="B37">
    <cfRule type="expression" dxfId="46" priority="59">
      <formula>INDIRECT("A"&amp;ROW())=6</formula>
    </cfRule>
  </conditionalFormatting>
  <conditionalFormatting sqref="B37">
    <cfRule type="expression" dxfId="45" priority="60">
      <formula>INDIRECT("A"&amp;ROW())=5</formula>
    </cfRule>
  </conditionalFormatting>
  <conditionalFormatting sqref="B37">
    <cfRule type="expression" dxfId="44" priority="61">
      <formula>INDIRECT("A"&amp;ROW())=4</formula>
    </cfRule>
  </conditionalFormatting>
  <conditionalFormatting sqref="B37">
    <cfRule type="expression" dxfId="43" priority="63">
      <formula>INDIRECT("A"&amp;ROW())=2</formula>
    </cfRule>
  </conditionalFormatting>
  <conditionalFormatting sqref="B37">
    <cfRule type="expression" dxfId="42" priority="64">
      <formula>INDIRECT("A"&amp;ROW())=1</formula>
    </cfRule>
  </conditionalFormatting>
  <conditionalFormatting sqref="B37">
    <cfRule type="expression" dxfId="41" priority="57" stopIfTrue="1">
      <formula>INDIRECT("A"&amp;ROW())=0</formula>
    </cfRule>
  </conditionalFormatting>
  <conditionalFormatting sqref="B37">
    <cfRule type="expression" dxfId="40" priority="62">
      <formula>INDIRECT("A"&amp;ROW())=3</formula>
    </cfRule>
  </conditionalFormatting>
  <conditionalFormatting sqref="E37">
    <cfRule type="expression" dxfId="39" priority="49" stopIfTrue="1">
      <formula>INDIRECT("A"&amp;ROW())=0</formula>
    </cfRule>
  </conditionalFormatting>
  <conditionalFormatting sqref="E37">
    <cfRule type="expression" dxfId="38" priority="50">
      <formula>INDIRECT("A"&amp;ROW())=7</formula>
    </cfRule>
  </conditionalFormatting>
  <conditionalFormatting sqref="E37">
    <cfRule type="expression" dxfId="37" priority="51">
      <formula>INDIRECT("A"&amp;ROW())=6</formula>
    </cfRule>
  </conditionalFormatting>
  <conditionalFormatting sqref="E37">
    <cfRule type="expression" dxfId="36" priority="52">
      <formula>INDIRECT("A"&amp;ROW())=5</formula>
    </cfRule>
  </conditionalFormatting>
  <conditionalFormatting sqref="E37">
    <cfRule type="expression" dxfId="35" priority="53">
      <formula>INDIRECT("A"&amp;ROW())=4</formula>
    </cfRule>
  </conditionalFormatting>
  <conditionalFormatting sqref="E37">
    <cfRule type="expression" dxfId="34" priority="55">
      <formula>INDIRECT("A"&amp;ROW())=2</formula>
    </cfRule>
  </conditionalFormatting>
  <conditionalFormatting sqref="E37">
    <cfRule type="expression" dxfId="33" priority="56">
      <formula>INDIRECT("A"&amp;ROW())=1</formula>
    </cfRule>
  </conditionalFormatting>
  <conditionalFormatting sqref="E37">
    <cfRule type="expression" dxfId="32" priority="54">
      <formula>INDIRECT("A"&amp;ROW())=3</formula>
    </cfRule>
  </conditionalFormatting>
  <conditionalFormatting sqref="C48">
    <cfRule type="expression" dxfId="31" priority="42">
      <formula>INDIRECT("A"&amp;ROW())=7</formula>
    </cfRule>
  </conditionalFormatting>
  <conditionalFormatting sqref="C48">
    <cfRule type="expression" dxfId="30" priority="43">
      <formula>INDIRECT("A"&amp;ROW())=6</formula>
    </cfRule>
  </conditionalFormatting>
  <conditionalFormatting sqref="C48">
    <cfRule type="expression" dxfId="29" priority="44">
      <formula>INDIRECT("A"&amp;ROW())=5</formula>
    </cfRule>
  </conditionalFormatting>
  <conditionalFormatting sqref="C48">
    <cfRule type="expression" dxfId="28" priority="45">
      <formula>INDIRECT("A"&amp;ROW())=4</formula>
    </cfRule>
  </conditionalFormatting>
  <conditionalFormatting sqref="C48">
    <cfRule type="expression" dxfId="27" priority="47">
      <formula>INDIRECT("A"&amp;ROW())=2</formula>
    </cfRule>
  </conditionalFormatting>
  <conditionalFormatting sqref="C48">
    <cfRule type="expression" dxfId="26" priority="48">
      <formula>INDIRECT("A"&amp;ROW())=1</formula>
    </cfRule>
  </conditionalFormatting>
  <conditionalFormatting sqref="C48">
    <cfRule type="expression" dxfId="25" priority="41" stopIfTrue="1">
      <formula>INDIRECT("A"&amp;ROW())=0</formula>
    </cfRule>
  </conditionalFormatting>
  <conditionalFormatting sqref="C48">
    <cfRule type="expression" dxfId="24" priority="46">
      <formula>INDIRECT("A"&amp;ROW())=3</formula>
    </cfRule>
  </conditionalFormatting>
  <conditionalFormatting sqref="E48">
    <cfRule type="expression" dxfId="23" priority="25" stopIfTrue="1">
      <formula>INDIRECT("A"&amp;ROW())=0</formula>
    </cfRule>
  </conditionalFormatting>
  <conditionalFormatting sqref="E48">
    <cfRule type="expression" dxfId="22" priority="26">
      <formula>INDIRECT("A"&amp;ROW())=7</formula>
    </cfRule>
  </conditionalFormatting>
  <conditionalFormatting sqref="E48">
    <cfRule type="expression" dxfId="21" priority="27">
      <formula>INDIRECT("A"&amp;ROW())=6</formula>
    </cfRule>
  </conditionalFormatting>
  <conditionalFormatting sqref="E48">
    <cfRule type="expression" dxfId="20" priority="28">
      <formula>INDIRECT("A"&amp;ROW())=5</formula>
    </cfRule>
  </conditionalFormatting>
  <conditionalFormatting sqref="E48">
    <cfRule type="expression" dxfId="19" priority="29">
      <formula>INDIRECT("A"&amp;ROW())=4</formula>
    </cfRule>
  </conditionalFormatting>
  <conditionalFormatting sqref="E48">
    <cfRule type="expression" dxfId="18" priority="31">
      <formula>INDIRECT("A"&amp;ROW())=2</formula>
    </cfRule>
  </conditionalFormatting>
  <conditionalFormatting sqref="E48">
    <cfRule type="expression" dxfId="17" priority="32">
      <formula>INDIRECT("A"&amp;ROW())=1</formula>
    </cfRule>
  </conditionalFormatting>
  <conditionalFormatting sqref="E48">
    <cfRule type="expression" dxfId="16" priority="30">
      <formula>INDIRECT("A"&amp;ROW())=3</formula>
    </cfRule>
  </conditionalFormatting>
  <conditionalFormatting sqref="C49">
    <cfRule type="expression" dxfId="15" priority="18">
      <formula>INDIRECT("A"&amp;ROW())=7</formula>
    </cfRule>
  </conditionalFormatting>
  <conditionalFormatting sqref="C49">
    <cfRule type="expression" dxfId="14" priority="19">
      <formula>INDIRECT("A"&amp;ROW())=6</formula>
    </cfRule>
  </conditionalFormatting>
  <conditionalFormatting sqref="C49">
    <cfRule type="expression" dxfId="13" priority="20">
      <formula>INDIRECT("A"&amp;ROW())=5</formula>
    </cfRule>
  </conditionalFormatting>
  <conditionalFormatting sqref="C49">
    <cfRule type="expression" dxfId="12" priority="21">
      <formula>INDIRECT("A"&amp;ROW())=4</formula>
    </cfRule>
  </conditionalFormatting>
  <conditionalFormatting sqref="C49">
    <cfRule type="expression" dxfId="11" priority="23">
      <formula>INDIRECT("A"&amp;ROW())=2</formula>
    </cfRule>
  </conditionalFormatting>
  <conditionalFormatting sqref="C49">
    <cfRule type="expression" dxfId="10" priority="24">
      <formula>INDIRECT("A"&amp;ROW())=1</formula>
    </cfRule>
  </conditionalFormatting>
  <conditionalFormatting sqref="C49">
    <cfRule type="expression" dxfId="9" priority="17" stopIfTrue="1">
      <formula>INDIRECT("A"&amp;ROW())=0</formula>
    </cfRule>
  </conditionalFormatting>
  <conditionalFormatting sqref="C49">
    <cfRule type="expression" dxfId="8" priority="22">
      <formula>INDIRECT("A"&amp;ROW())=3</formula>
    </cfRule>
  </conditionalFormatting>
  <conditionalFormatting sqref="E49">
    <cfRule type="expression" dxfId="7" priority="1" stopIfTrue="1">
      <formula>INDIRECT("A"&amp;ROW())=0</formula>
    </cfRule>
  </conditionalFormatting>
  <conditionalFormatting sqref="E49">
    <cfRule type="expression" dxfId="6" priority="2">
      <formula>INDIRECT("A"&amp;ROW())=7</formula>
    </cfRule>
  </conditionalFormatting>
  <conditionalFormatting sqref="E49">
    <cfRule type="expression" dxfId="5" priority="3">
      <formula>INDIRECT("A"&amp;ROW())=6</formula>
    </cfRule>
  </conditionalFormatting>
  <conditionalFormatting sqref="E49">
    <cfRule type="expression" dxfId="4" priority="4">
      <formula>INDIRECT("A"&amp;ROW())=5</formula>
    </cfRule>
  </conditionalFormatting>
  <conditionalFormatting sqref="E49">
    <cfRule type="expression" dxfId="3" priority="5">
      <formula>INDIRECT("A"&amp;ROW())=4</formula>
    </cfRule>
  </conditionalFormatting>
  <conditionalFormatting sqref="E49">
    <cfRule type="expression" dxfId="2" priority="7">
      <formula>INDIRECT("A"&amp;ROW())=2</formula>
    </cfRule>
  </conditionalFormatting>
  <conditionalFormatting sqref="E49">
    <cfRule type="expression" dxfId="1" priority="8">
      <formula>INDIRECT("A"&amp;ROW())=1</formula>
    </cfRule>
  </conditionalFormatting>
  <conditionalFormatting sqref="E49">
    <cfRule type="expression" dxfId="0" priority="6">
      <formula>INDIRECT("A"&amp;ROW())=3</formula>
    </cfRule>
  </conditionalFormatting>
  <pageMargins left="0.75" right="0.75" top="1" bottom="1" header="0.5" footer="0.5"/>
  <pageSetup scale="45" orientation="landscape"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6"/>
  <sheetViews>
    <sheetView topLeftCell="A62" workbookViewId="0">
      <selection activeCell="D69" sqref="D69"/>
    </sheetView>
  </sheetViews>
  <sheetFormatPr defaultColWidth="10.625" defaultRowHeight="15.75" x14ac:dyDescent="0.25"/>
  <cols>
    <col min="1" max="1" width="18" customWidth="1"/>
    <col min="2" max="2" width="55.625" customWidth="1"/>
    <col min="3" max="3" width="10.875" style="8"/>
    <col min="4" max="4" width="10.875" style="7" customWidth="1"/>
    <col min="5" max="5" width="13.5" style="7" customWidth="1"/>
    <col min="6" max="6" width="10.875" style="7" customWidth="1"/>
    <col min="7" max="7" width="1.5" customWidth="1"/>
    <col min="8" max="8" width="73" style="7" customWidth="1"/>
    <col min="10" max="10" width="8.5" customWidth="1"/>
    <col min="11" max="11" width="2.125" hidden="1" customWidth="1"/>
  </cols>
  <sheetData>
    <row r="1" spans="1:11" ht="20.100000000000001" customHeight="1" x14ac:dyDescent="0.25">
      <c r="A1" s="276" t="s">
        <v>221</v>
      </c>
      <c r="B1" s="276"/>
      <c r="C1" s="276"/>
      <c r="D1" s="276"/>
      <c r="E1" s="276"/>
      <c r="F1" s="276"/>
      <c r="G1" s="276"/>
      <c r="H1" s="276"/>
      <c r="I1" s="276"/>
      <c r="J1" s="276"/>
      <c r="K1" s="276"/>
    </row>
    <row r="2" spans="1:11" ht="15" customHeight="1" x14ac:dyDescent="0.25">
      <c r="A2" t="s">
        <v>228</v>
      </c>
      <c r="B2" s="6"/>
    </row>
    <row r="3" spans="1:11" s="85" customFormat="1" ht="33.950000000000003" customHeight="1" x14ac:dyDescent="0.25">
      <c r="A3" t="s">
        <v>33</v>
      </c>
      <c r="B3"/>
      <c r="C3" s="8"/>
      <c r="D3" s="8" t="s">
        <v>34</v>
      </c>
      <c r="E3" s="84" t="s">
        <v>222</v>
      </c>
      <c r="F3" s="8"/>
      <c r="G3"/>
      <c r="H3" s="84" t="s">
        <v>35</v>
      </c>
    </row>
    <row r="4" spans="1:11" s="85" customFormat="1" ht="18" customHeight="1" x14ac:dyDescent="0.25">
      <c r="A4"/>
      <c r="B4" s="6" t="s">
        <v>94</v>
      </c>
      <c r="C4" s="8">
        <f>8</f>
        <v>8</v>
      </c>
      <c r="D4" s="8"/>
      <c r="E4" s="8"/>
      <c r="F4" s="8"/>
      <c r="G4"/>
      <c r="H4"/>
    </row>
    <row r="5" spans="1:11" s="85" customFormat="1" ht="18" customHeight="1" x14ac:dyDescent="0.25">
      <c r="A5"/>
      <c r="B5" s="6" t="s">
        <v>95</v>
      </c>
      <c r="C5" s="8">
        <f>8</f>
        <v>8</v>
      </c>
      <c r="D5" s="8"/>
      <c r="E5" s="8"/>
      <c r="F5" s="8"/>
      <c r="G5"/>
      <c r="H5"/>
    </row>
    <row r="6" spans="1:11" s="85" customFormat="1" ht="18" customHeight="1" x14ac:dyDescent="0.25">
      <c r="A6"/>
      <c r="B6" s="6" t="s">
        <v>96</v>
      </c>
      <c r="C6" s="8"/>
      <c r="D6" s="8">
        <f>C4*C5</f>
        <v>64</v>
      </c>
      <c r="E6" s="8"/>
      <c r="F6" s="8"/>
      <c r="G6"/>
      <c r="H6"/>
    </row>
    <row r="7" spans="1:11" s="85" customFormat="1" ht="18" customHeight="1" x14ac:dyDescent="0.25">
      <c r="A7"/>
      <c r="B7" s="6"/>
      <c r="C7" s="8"/>
      <c r="D7" s="8"/>
      <c r="E7" s="8"/>
      <c r="F7" s="8"/>
      <c r="G7"/>
      <c r="H7"/>
    </row>
    <row r="8" spans="1:11" s="85" customFormat="1" ht="18" customHeight="1" x14ac:dyDescent="0.25">
      <c r="A8"/>
      <c r="B8" s="6" t="s">
        <v>97</v>
      </c>
      <c r="C8" s="8">
        <f>8*6</f>
        <v>48</v>
      </c>
      <c r="D8" s="8"/>
      <c r="E8" s="8"/>
      <c r="F8" s="8"/>
      <c r="G8"/>
      <c r="H8"/>
    </row>
    <row r="9" spans="1:11" s="85" customFormat="1" ht="18" customHeight="1" x14ac:dyDescent="0.25">
      <c r="A9"/>
      <c r="B9" s="6" t="s">
        <v>98</v>
      </c>
      <c r="C9" s="8">
        <f>8</f>
        <v>8</v>
      </c>
      <c r="D9" s="8"/>
      <c r="E9" s="8"/>
      <c r="F9" s="8"/>
      <c r="G9"/>
      <c r="H9"/>
    </row>
    <row r="10" spans="1:11" s="85" customFormat="1" ht="18" customHeight="1" x14ac:dyDescent="0.25">
      <c r="A10"/>
      <c r="B10" s="6" t="s">
        <v>99</v>
      </c>
      <c r="C10" s="8">
        <v>1</v>
      </c>
      <c r="D10" s="8"/>
      <c r="E10" s="8"/>
      <c r="F10" s="8"/>
      <c r="G10"/>
      <c r="H10"/>
    </row>
    <row r="11" spans="1:11" s="85" customFormat="1" ht="18" customHeight="1" x14ac:dyDescent="0.25">
      <c r="A11"/>
      <c r="B11" s="6" t="s">
        <v>100</v>
      </c>
      <c r="C11" s="8"/>
      <c r="D11" s="8">
        <f>C8*C9*C10</f>
        <v>384</v>
      </c>
      <c r="E11" s="8"/>
      <c r="F11" s="8"/>
      <c r="G11"/>
      <c r="H11"/>
    </row>
    <row r="12" spans="1:11" s="85" customFormat="1" ht="18" customHeight="1" x14ac:dyDescent="0.25">
      <c r="A12"/>
      <c r="B12"/>
      <c r="C12" s="8"/>
      <c r="D12" s="8"/>
      <c r="E12" s="8"/>
      <c r="F12" s="8"/>
      <c r="G12"/>
      <c r="H12"/>
    </row>
    <row r="13" spans="1:11" s="85" customFormat="1" ht="18" customHeight="1" x14ac:dyDescent="0.25">
      <c r="A13"/>
      <c r="B13" s="6" t="s">
        <v>101</v>
      </c>
      <c r="C13" s="8">
        <f>8*6</f>
        <v>48</v>
      </c>
      <c r="D13" s="8"/>
      <c r="E13" s="8"/>
      <c r="F13" s="8"/>
      <c r="G13"/>
      <c r="H13"/>
    </row>
    <row r="14" spans="1:11" s="85" customFormat="1" ht="18" customHeight="1" x14ac:dyDescent="0.25">
      <c r="A14"/>
      <c r="B14" s="6" t="s">
        <v>102</v>
      </c>
      <c r="C14" s="8">
        <f>8</f>
        <v>8</v>
      </c>
      <c r="D14" s="8">
        <f>C13*C14</f>
        <v>384</v>
      </c>
      <c r="E14" s="8"/>
      <c r="F14" s="8"/>
      <c r="G14"/>
      <c r="H14"/>
    </row>
    <row r="15" spans="1:11" s="85" customFormat="1" ht="18" customHeight="1" x14ac:dyDescent="0.25">
      <c r="A15"/>
      <c r="B15" s="6" t="s">
        <v>103</v>
      </c>
      <c r="C15" s="8">
        <v>12</v>
      </c>
      <c r="D15" s="8"/>
      <c r="E15" s="8"/>
      <c r="F15" s="8"/>
      <c r="G15"/>
      <c r="H15"/>
    </row>
    <row r="16" spans="1:11" s="85" customFormat="1" ht="18" customHeight="1" x14ac:dyDescent="0.25">
      <c r="A16"/>
      <c r="B16" s="6" t="s">
        <v>104</v>
      </c>
      <c r="C16" s="8"/>
      <c r="D16" s="8">
        <f>C13*C14*C15</f>
        <v>4608</v>
      </c>
      <c r="E16" s="8"/>
      <c r="F16" s="8"/>
      <c r="G16"/>
      <c r="H16"/>
    </row>
    <row r="17" spans="1:8" s="85" customFormat="1" ht="18" customHeight="1" x14ac:dyDescent="0.25">
      <c r="A17"/>
      <c r="B17" s="6"/>
      <c r="C17" s="8"/>
      <c r="D17" s="8"/>
      <c r="E17" s="8"/>
      <c r="F17" s="8"/>
      <c r="G17"/>
      <c r="H17"/>
    </row>
    <row r="18" spans="1:8" s="85" customFormat="1" ht="18" customHeight="1" x14ac:dyDescent="0.25">
      <c r="A18"/>
      <c r="B18" s="6" t="s">
        <v>105</v>
      </c>
      <c r="C18" s="8">
        <v>36</v>
      </c>
      <c r="D18" s="8"/>
      <c r="E18" s="8"/>
      <c r="F18" s="8"/>
      <c r="G18"/>
      <c r="H18"/>
    </row>
    <row r="19" spans="1:8" s="85" customFormat="1" ht="18" customHeight="1" x14ac:dyDescent="0.25">
      <c r="A19"/>
      <c r="B19" s="6" t="s">
        <v>106</v>
      </c>
      <c r="C19" s="8">
        <f>8</f>
        <v>8</v>
      </c>
      <c r="D19" s="8"/>
      <c r="E19" s="8"/>
      <c r="F19" s="8"/>
      <c r="G19"/>
      <c r="H19"/>
    </row>
    <row r="20" spans="1:8" s="85" customFormat="1" ht="18" customHeight="1" x14ac:dyDescent="0.25">
      <c r="A20"/>
      <c r="B20" s="6" t="s">
        <v>107</v>
      </c>
      <c r="C20" s="8">
        <v>52</v>
      </c>
      <c r="D20" s="8"/>
      <c r="E20" s="8"/>
      <c r="F20" s="8"/>
      <c r="G20"/>
      <c r="H20"/>
    </row>
    <row r="21" spans="1:8" s="85" customFormat="1" ht="18" customHeight="1" x14ac:dyDescent="0.25">
      <c r="A21"/>
      <c r="B21" s="6" t="s">
        <v>108</v>
      </c>
      <c r="C21" s="8"/>
      <c r="D21" s="8">
        <f>C18*C19*C20</f>
        <v>14976</v>
      </c>
      <c r="E21" s="8"/>
      <c r="F21" s="8"/>
      <c r="G21"/>
      <c r="H21"/>
    </row>
    <row r="22" spans="1:8" s="85" customFormat="1" ht="18" customHeight="1" x14ac:dyDescent="0.25">
      <c r="A22"/>
      <c r="B22" s="6"/>
      <c r="C22" s="8"/>
      <c r="D22" s="8"/>
      <c r="E22" s="8"/>
      <c r="F22" s="8"/>
      <c r="G22"/>
      <c r="H22"/>
    </row>
    <row r="23" spans="1:8" s="85" customFormat="1" ht="18" customHeight="1" x14ac:dyDescent="0.25">
      <c r="A23"/>
      <c r="B23" s="6" t="s">
        <v>109</v>
      </c>
      <c r="C23" s="8">
        <v>4</v>
      </c>
      <c r="D23" s="8"/>
      <c r="E23" s="8"/>
      <c r="F23" s="8"/>
      <c r="G23"/>
      <c r="H23"/>
    </row>
    <row r="24" spans="1:8" s="85" customFormat="1" ht="18" customHeight="1" x14ac:dyDescent="0.25">
      <c r="A24"/>
      <c r="B24" s="6" t="s">
        <v>110</v>
      </c>
      <c r="C24" s="8">
        <v>4</v>
      </c>
      <c r="D24" s="8"/>
      <c r="E24" s="8"/>
      <c r="F24" s="8"/>
      <c r="G24"/>
      <c r="H24"/>
    </row>
    <row r="25" spans="1:8" s="85" customFormat="1" ht="18" customHeight="1" x14ac:dyDescent="0.25">
      <c r="A25"/>
      <c r="B25" s="6" t="s">
        <v>111</v>
      </c>
      <c r="C25" s="8"/>
      <c r="D25" s="8">
        <f>C23*C24</f>
        <v>16</v>
      </c>
      <c r="E25" s="8"/>
      <c r="F25" s="8"/>
      <c r="G25"/>
      <c r="H25"/>
    </row>
    <row r="26" spans="1:8" s="85" customFormat="1" ht="18" customHeight="1" x14ac:dyDescent="0.25">
      <c r="A26"/>
      <c r="B26" s="6"/>
      <c r="C26" s="8"/>
      <c r="D26" s="8"/>
      <c r="E26" s="8"/>
      <c r="F26" s="8"/>
      <c r="G26"/>
      <c r="H26"/>
    </row>
    <row r="27" spans="1:8" s="85" customFormat="1" ht="18" customHeight="1" x14ac:dyDescent="0.25">
      <c r="A27"/>
      <c r="B27" s="6" t="s">
        <v>112</v>
      </c>
      <c r="C27" s="8">
        <f>24</f>
        <v>24</v>
      </c>
      <c r="D27" s="8"/>
      <c r="E27" s="8"/>
      <c r="F27" s="8"/>
      <c r="G27"/>
      <c r="H27"/>
    </row>
    <row r="28" spans="1:8" s="85" customFormat="1" ht="18" customHeight="1" x14ac:dyDescent="0.25">
      <c r="A28"/>
      <c r="B28" s="6" t="s">
        <v>113</v>
      </c>
      <c r="C28" s="8">
        <f>6*2</f>
        <v>12</v>
      </c>
      <c r="D28" s="8"/>
      <c r="E28" s="8"/>
      <c r="F28" s="8"/>
      <c r="G28"/>
      <c r="H28"/>
    </row>
    <row r="29" spans="1:8" s="85" customFormat="1" ht="18" customHeight="1" x14ac:dyDescent="0.25">
      <c r="A29"/>
      <c r="B29" s="6" t="s">
        <v>114</v>
      </c>
      <c r="C29" s="8"/>
      <c r="D29" s="8">
        <f>C27*C28</f>
        <v>288</v>
      </c>
      <c r="E29" s="8"/>
      <c r="F29" s="8"/>
      <c r="G29"/>
      <c r="H29"/>
    </row>
    <row r="30" spans="1:8" s="85" customFormat="1" ht="18" customHeight="1" x14ac:dyDescent="0.25">
      <c r="A30"/>
      <c r="B30" s="6"/>
      <c r="C30" s="8"/>
      <c r="D30" s="8"/>
      <c r="E30" s="8"/>
      <c r="F30" s="8"/>
      <c r="G30"/>
      <c r="H30"/>
    </row>
    <row r="31" spans="1:8" s="85" customFormat="1" ht="18" customHeight="1" x14ac:dyDescent="0.25">
      <c r="A31"/>
      <c r="B31" s="6" t="s">
        <v>115</v>
      </c>
      <c r="C31" s="8">
        <f>24</f>
        <v>24</v>
      </c>
      <c r="D31" s="8"/>
      <c r="E31" s="8"/>
      <c r="F31" s="8"/>
      <c r="G31"/>
      <c r="H31"/>
    </row>
    <row r="32" spans="1:8" s="85" customFormat="1" ht="18" customHeight="1" x14ac:dyDescent="0.25">
      <c r="A32"/>
      <c r="B32" s="6" t="s">
        <v>116</v>
      </c>
      <c r="C32" s="8">
        <f>26*2</f>
        <v>52</v>
      </c>
      <c r="D32" s="8"/>
      <c r="E32" s="8"/>
      <c r="F32" s="8"/>
      <c r="G32"/>
      <c r="H32"/>
    </row>
    <row r="33" spans="1:8" s="85" customFormat="1" ht="18" customHeight="1" x14ac:dyDescent="0.25">
      <c r="A33"/>
      <c r="B33" s="6" t="s">
        <v>117</v>
      </c>
      <c r="C33" s="8"/>
      <c r="D33" s="8">
        <f>C31*C32</f>
        <v>1248</v>
      </c>
      <c r="E33" s="8"/>
      <c r="F33" s="8"/>
      <c r="G33"/>
      <c r="H33"/>
    </row>
    <row r="34" spans="1:8" x14ac:dyDescent="0.25">
      <c r="B34" s="6"/>
      <c r="D34" s="22"/>
      <c r="E34" s="22"/>
      <c r="F34" s="22"/>
      <c r="H34" s="6"/>
    </row>
    <row r="35" spans="1:8" x14ac:dyDescent="0.25">
      <c r="B35" s="6"/>
      <c r="D35" s="22"/>
      <c r="E35" s="22"/>
      <c r="F35" s="22"/>
      <c r="H35" s="6"/>
    </row>
    <row r="36" spans="1:8" x14ac:dyDescent="0.25">
      <c r="A36" t="s">
        <v>36</v>
      </c>
      <c r="B36" s="6"/>
      <c r="D36" s="22"/>
      <c r="E36" s="22"/>
      <c r="F36" s="22"/>
      <c r="H36" s="6"/>
    </row>
    <row r="37" spans="1:8" x14ac:dyDescent="0.25">
      <c r="B37" s="6" t="s">
        <v>37</v>
      </c>
      <c r="C37" s="8">
        <v>4</v>
      </c>
      <c r="D37" s="22"/>
      <c r="E37" s="22"/>
      <c r="F37" s="22"/>
      <c r="H37" s="6"/>
    </row>
    <row r="38" spans="1:8" x14ac:dyDescent="0.25">
      <c r="B38" s="6" t="s">
        <v>38</v>
      </c>
      <c r="C38" s="8">
        <v>4</v>
      </c>
      <c r="D38" s="22"/>
      <c r="E38" s="22"/>
      <c r="F38" s="22"/>
      <c r="H38" s="6"/>
    </row>
    <row r="39" spans="1:8" x14ac:dyDescent="0.25">
      <c r="B39" s="6" t="s">
        <v>39</v>
      </c>
      <c r="C39" s="8">
        <v>5</v>
      </c>
      <c r="D39" s="22"/>
      <c r="E39" s="22"/>
      <c r="F39" s="22"/>
      <c r="H39" s="6"/>
    </row>
    <row r="40" spans="1:8" x14ac:dyDescent="0.25">
      <c r="B40" s="6"/>
      <c r="D40" s="22"/>
      <c r="E40" s="22"/>
      <c r="F40" s="22"/>
      <c r="H40" s="6"/>
    </row>
    <row r="41" spans="1:8" x14ac:dyDescent="0.25">
      <c r="B41" s="6" t="s">
        <v>118</v>
      </c>
      <c r="C41" s="8">
        <f>D6*C37</f>
        <v>256</v>
      </c>
      <c r="D41" s="22"/>
      <c r="E41" s="22"/>
      <c r="F41" s="22"/>
      <c r="H41" s="6"/>
    </row>
    <row r="42" spans="1:8" x14ac:dyDescent="0.25">
      <c r="B42" s="6" t="s">
        <v>119</v>
      </c>
      <c r="C42" s="8">
        <f>D11*C37</f>
        <v>1536</v>
      </c>
      <c r="D42" s="22"/>
      <c r="E42" s="22"/>
      <c r="F42" s="22"/>
      <c r="H42" s="6"/>
    </row>
    <row r="43" spans="1:8" x14ac:dyDescent="0.25">
      <c r="B43" s="6" t="s">
        <v>274</v>
      </c>
      <c r="D43" s="8">
        <f>CEILING(C41+C42, 100)</f>
        <v>1800</v>
      </c>
      <c r="E43" s="8">
        <f>D43</f>
        <v>1800</v>
      </c>
      <c r="F43" s="22"/>
      <c r="H43" s="6"/>
    </row>
    <row r="44" spans="1:8" x14ac:dyDescent="0.25">
      <c r="B44" s="6" t="s">
        <v>120</v>
      </c>
      <c r="C44" s="8">
        <f>D16*C37</f>
        <v>18432</v>
      </c>
      <c r="D44" s="8"/>
      <c r="E44" s="8"/>
      <c r="F44" s="22"/>
      <c r="H44" s="6"/>
    </row>
    <row r="45" spans="1:8" x14ac:dyDescent="0.25">
      <c r="B45" s="6" t="s">
        <v>121</v>
      </c>
      <c r="C45" s="8">
        <f>D29*C39</f>
        <v>1440</v>
      </c>
      <c r="D45" s="8"/>
      <c r="E45" s="8"/>
      <c r="F45" s="22"/>
      <c r="H45" s="6"/>
    </row>
    <row r="46" spans="1:8" x14ac:dyDescent="0.25">
      <c r="B46" s="6" t="s">
        <v>223</v>
      </c>
      <c r="D46" s="8">
        <f>CEILING(C44+C45, 1000)</f>
        <v>20000</v>
      </c>
      <c r="E46" s="8">
        <f>23000</f>
        <v>23000</v>
      </c>
      <c r="F46" s="22"/>
      <c r="H46" s="6"/>
    </row>
    <row r="47" spans="1:8" x14ac:dyDescent="0.25">
      <c r="B47" s="6" t="s">
        <v>122</v>
      </c>
      <c r="C47" s="8">
        <f>D21*C37</f>
        <v>59904</v>
      </c>
      <c r="D47" s="8"/>
      <c r="E47" s="8"/>
      <c r="F47" s="22"/>
      <c r="H47" s="6"/>
    </row>
    <row r="48" spans="1:8" x14ac:dyDescent="0.25">
      <c r="B48" s="6" t="s">
        <v>123</v>
      </c>
      <c r="C48" s="8">
        <f>D33*C39</f>
        <v>6240</v>
      </c>
      <c r="D48" s="8"/>
      <c r="E48" s="8"/>
      <c r="F48" s="22"/>
      <c r="H48" s="6"/>
    </row>
    <row r="49" spans="1:8" x14ac:dyDescent="0.25">
      <c r="B49" s="6" t="s">
        <v>224</v>
      </c>
      <c r="D49" s="8">
        <f>CEILING(C47+C48, 1000)+3000</f>
        <v>70000</v>
      </c>
      <c r="E49" s="8">
        <v>77000</v>
      </c>
      <c r="F49" s="22"/>
      <c r="H49" s="6"/>
    </row>
    <row r="50" spans="1:8" ht="15" customHeight="1" x14ac:dyDescent="0.25">
      <c r="B50" s="6"/>
    </row>
    <row r="51" spans="1:8" s="85" customFormat="1" ht="18" customHeight="1" x14ac:dyDescent="0.25">
      <c r="A51" t="s">
        <v>124</v>
      </c>
      <c r="B51"/>
      <c r="C51" s="8"/>
      <c r="D51" s="8"/>
      <c r="E51" s="8"/>
      <c r="F51" s="8"/>
      <c r="G51"/>
      <c r="H51"/>
    </row>
    <row r="52" spans="1:8" s="85" customFormat="1" ht="18" customHeight="1" x14ac:dyDescent="0.25">
      <c r="A52"/>
      <c r="B52" s="6" t="s">
        <v>276</v>
      </c>
      <c r="C52" s="8">
        <f>D6/4</f>
        <v>16</v>
      </c>
      <c r="D52" s="8"/>
      <c r="E52" s="8"/>
      <c r="F52" s="8"/>
      <c r="G52"/>
      <c r="H52" s="6" t="s">
        <v>125</v>
      </c>
    </row>
    <row r="53" spans="1:8" s="85" customFormat="1" ht="18" customHeight="1" x14ac:dyDescent="0.25">
      <c r="A53"/>
      <c r="B53" s="6" t="s">
        <v>275</v>
      </c>
      <c r="C53" s="8">
        <f>D6/16</f>
        <v>4</v>
      </c>
      <c r="D53" s="8"/>
      <c r="E53" s="8"/>
      <c r="F53" s="8"/>
      <c r="G53"/>
      <c r="H53" s="6" t="s">
        <v>277</v>
      </c>
    </row>
    <row r="54" spans="1:8" s="85" customFormat="1" ht="18" customHeight="1" x14ac:dyDescent="0.25">
      <c r="A54"/>
      <c r="B54" s="6" t="s">
        <v>126</v>
      </c>
      <c r="C54" s="8">
        <v>4</v>
      </c>
      <c r="D54" s="8"/>
      <c r="E54" s="8"/>
      <c r="F54" s="8"/>
      <c r="G54"/>
      <c r="H54" s="6" t="s">
        <v>278</v>
      </c>
    </row>
    <row r="55" spans="1:8" s="85" customFormat="1" ht="18" customHeight="1" x14ac:dyDescent="0.25">
      <c r="A55"/>
      <c r="B55" s="6" t="s">
        <v>127</v>
      </c>
      <c r="C55" s="8">
        <v>4</v>
      </c>
      <c r="D55" s="8"/>
      <c r="E55" s="8"/>
      <c r="F55" s="8"/>
      <c r="G55"/>
      <c r="H55" s="6" t="s">
        <v>128</v>
      </c>
    </row>
    <row r="56" spans="1:8" s="85" customFormat="1" ht="18" customHeight="1" x14ac:dyDescent="0.25">
      <c r="A56"/>
      <c r="B56" s="6"/>
      <c r="C56" s="8"/>
      <c r="D56" s="8"/>
      <c r="E56" s="8"/>
      <c r="F56" s="8"/>
      <c r="G56"/>
      <c r="H56" s="6"/>
    </row>
    <row r="57" spans="1:8" s="85" customFormat="1" ht="18" customHeight="1" x14ac:dyDescent="0.25">
      <c r="A57"/>
      <c r="B57" s="6" t="s">
        <v>129</v>
      </c>
      <c r="C57" s="8">
        <f>D11/4</f>
        <v>96</v>
      </c>
      <c r="D57" s="8"/>
      <c r="E57" s="8">
        <v>104</v>
      </c>
      <c r="F57" s="8"/>
      <c r="G57"/>
      <c r="H57" s="6" t="s">
        <v>125</v>
      </c>
    </row>
    <row r="58" spans="1:8" s="85" customFormat="1" ht="18" customHeight="1" x14ac:dyDescent="0.25">
      <c r="A58"/>
      <c r="B58" s="6" t="s">
        <v>130</v>
      </c>
      <c r="C58" s="8">
        <f>D11/16</f>
        <v>24</v>
      </c>
      <c r="D58" s="8"/>
      <c r="E58" s="8">
        <v>30</v>
      </c>
      <c r="F58" s="8"/>
      <c r="G58"/>
      <c r="H58" s="6" t="s">
        <v>277</v>
      </c>
    </row>
    <row r="59" spans="1:8" s="85" customFormat="1" ht="18" customHeight="1" x14ac:dyDescent="0.25">
      <c r="A59"/>
      <c r="B59" s="6" t="s">
        <v>131</v>
      </c>
      <c r="C59" s="8">
        <f>D11/64</f>
        <v>6</v>
      </c>
      <c r="D59" s="8"/>
      <c r="E59" s="8">
        <v>8</v>
      </c>
      <c r="F59" s="8"/>
      <c r="G59"/>
      <c r="H59" s="6" t="s">
        <v>279</v>
      </c>
    </row>
    <row r="60" spans="1:8" s="85" customFormat="1" ht="18" customHeight="1" x14ac:dyDescent="0.25">
      <c r="A60"/>
      <c r="B60" s="6" t="s">
        <v>132</v>
      </c>
      <c r="C60" s="8">
        <v>0</v>
      </c>
      <c r="D60" s="8"/>
      <c r="E60" s="8">
        <v>0</v>
      </c>
      <c r="F60" s="8"/>
      <c r="G60"/>
      <c r="H60" s="6" t="s">
        <v>133</v>
      </c>
    </row>
    <row r="61" spans="1:8" s="85" customFormat="1" ht="18" customHeight="1" x14ac:dyDescent="0.25">
      <c r="A61"/>
      <c r="B61" s="6"/>
      <c r="C61" s="8"/>
      <c r="D61" s="8"/>
      <c r="E61" s="8"/>
      <c r="F61" s="8"/>
      <c r="G61"/>
      <c r="H61" s="6"/>
    </row>
    <row r="62" spans="1:8" s="85" customFormat="1" ht="18" customHeight="1" x14ac:dyDescent="0.25">
      <c r="A62"/>
      <c r="B62" s="6" t="s">
        <v>134</v>
      </c>
      <c r="C62" s="8">
        <f>D16/4</f>
        <v>1152</v>
      </c>
      <c r="D62" s="8"/>
      <c r="E62" s="8">
        <f>ROUNDUP(C62*1.1,-2)</f>
        <v>1300</v>
      </c>
      <c r="F62" s="8"/>
      <c r="G62"/>
      <c r="H62" s="6" t="s">
        <v>125</v>
      </c>
    </row>
    <row r="63" spans="1:8" s="85" customFormat="1" ht="18" customHeight="1" x14ac:dyDescent="0.25">
      <c r="A63"/>
      <c r="B63" s="6" t="s">
        <v>135</v>
      </c>
      <c r="C63" s="8">
        <f>D16/16</f>
        <v>288</v>
      </c>
      <c r="D63" s="8"/>
      <c r="E63" s="8">
        <f t="shared" ref="E63:E64" si="0">ROUNDUP(C63,-2)</f>
        <v>300</v>
      </c>
      <c r="F63" s="8"/>
      <c r="G63"/>
      <c r="H63" s="6" t="s">
        <v>277</v>
      </c>
    </row>
    <row r="64" spans="1:8" s="85" customFormat="1" ht="18" customHeight="1" x14ac:dyDescent="0.25">
      <c r="A64"/>
      <c r="B64" s="6" t="s">
        <v>136</v>
      </c>
      <c r="C64" s="8">
        <f>D16/64</f>
        <v>72</v>
      </c>
      <c r="D64" s="8"/>
      <c r="E64" s="8">
        <f t="shared" si="0"/>
        <v>100</v>
      </c>
      <c r="F64" s="8"/>
      <c r="G64"/>
      <c r="H64" s="6" t="s">
        <v>279</v>
      </c>
    </row>
    <row r="65" spans="1:8" s="85" customFormat="1" ht="18" customHeight="1" x14ac:dyDescent="0.25">
      <c r="A65"/>
      <c r="B65" s="6" t="s">
        <v>137</v>
      </c>
      <c r="C65" s="8">
        <f>C15</f>
        <v>12</v>
      </c>
      <c r="D65" s="8"/>
      <c r="E65" s="8">
        <f>ROUNDUP(C65,-1)</f>
        <v>20</v>
      </c>
      <c r="F65" s="8"/>
      <c r="G65"/>
      <c r="H65" s="6" t="s">
        <v>138</v>
      </c>
    </row>
    <row r="66" spans="1:8" s="85" customFormat="1" ht="18" customHeight="1" x14ac:dyDescent="0.25">
      <c r="A66"/>
      <c r="B66"/>
      <c r="C66" s="8"/>
      <c r="D66" s="8"/>
      <c r="E66" s="8"/>
      <c r="F66" s="8"/>
      <c r="G66"/>
      <c r="H66"/>
    </row>
    <row r="67" spans="1:8" s="85" customFormat="1" ht="18" customHeight="1" x14ac:dyDescent="0.25">
      <c r="A67"/>
      <c r="B67" s="6" t="s">
        <v>139</v>
      </c>
      <c r="C67" s="8">
        <f>D21/4</f>
        <v>3744</v>
      </c>
      <c r="D67" s="8"/>
      <c r="E67" s="8">
        <f>ROUNDUP(C67*1.1,-2)</f>
        <v>4200</v>
      </c>
      <c r="F67" s="8"/>
      <c r="G67"/>
      <c r="H67" s="6" t="s">
        <v>125</v>
      </c>
    </row>
    <row r="68" spans="1:8" s="85" customFormat="1" ht="18" customHeight="1" x14ac:dyDescent="0.25">
      <c r="A68"/>
      <c r="B68" s="6" t="s">
        <v>140</v>
      </c>
      <c r="C68" s="8">
        <f>D21/16</f>
        <v>936</v>
      </c>
      <c r="D68" s="8"/>
      <c r="E68" s="8">
        <f>ROUNDUP(C68*1.1,-2)</f>
        <v>1100</v>
      </c>
      <c r="F68" s="8"/>
      <c r="G68"/>
      <c r="H68" s="6" t="s">
        <v>277</v>
      </c>
    </row>
    <row r="69" spans="1:8" s="85" customFormat="1" ht="18" customHeight="1" x14ac:dyDescent="0.25">
      <c r="A69"/>
      <c r="B69" s="6" t="s">
        <v>141</v>
      </c>
      <c r="C69" s="8">
        <f>D21/64</f>
        <v>234</v>
      </c>
      <c r="D69" s="8"/>
      <c r="E69" s="8">
        <f>ROUNDUP(C69*1.1,-2)</f>
        <v>300</v>
      </c>
      <c r="F69" s="8"/>
      <c r="G69"/>
      <c r="H69" s="6" t="s">
        <v>279</v>
      </c>
    </row>
    <row r="70" spans="1:8" s="85" customFormat="1" ht="18" customHeight="1" x14ac:dyDescent="0.25">
      <c r="A70"/>
      <c r="B70" s="6" t="s">
        <v>142</v>
      </c>
      <c r="C70" s="8">
        <f>C20</f>
        <v>52</v>
      </c>
      <c r="D70" s="8"/>
      <c r="E70" s="8"/>
      <c r="F70" s="8"/>
      <c r="G70"/>
      <c r="H70" s="6" t="s">
        <v>138</v>
      </c>
    </row>
    <row r="71" spans="1:8" s="85" customFormat="1" ht="18" customHeight="1" x14ac:dyDescent="0.25">
      <c r="A71"/>
      <c r="B71" s="6"/>
      <c r="C71" s="8"/>
      <c r="D71" s="8"/>
      <c r="E71" s="8"/>
      <c r="F71" s="8"/>
      <c r="G71"/>
      <c r="H71" s="6"/>
    </row>
    <row r="72" spans="1:8" s="85" customFormat="1" ht="18" customHeight="1" x14ac:dyDescent="0.25">
      <c r="A72" t="s">
        <v>143</v>
      </c>
      <c r="B72"/>
      <c r="C72" s="8"/>
      <c r="D72" s="8"/>
      <c r="E72" s="8"/>
      <c r="F72" s="8"/>
      <c r="G72"/>
      <c r="H72"/>
    </row>
    <row r="73" spans="1:8" s="85" customFormat="1" ht="18" customHeight="1" x14ac:dyDescent="0.25">
      <c r="A73"/>
      <c r="B73" s="6" t="s">
        <v>144</v>
      </c>
      <c r="C73" s="8">
        <f>D25*C38</f>
        <v>64</v>
      </c>
      <c r="E73" s="104"/>
      <c r="G73"/>
      <c r="H73" s="6" t="s">
        <v>145</v>
      </c>
    </row>
    <row r="74" spans="1:8" s="85" customFormat="1" ht="18" customHeight="1" x14ac:dyDescent="0.25">
      <c r="A74"/>
      <c r="B74" s="6" t="s">
        <v>146</v>
      </c>
      <c r="C74" s="8">
        <f>D25</f>
        <v>16</v>
      </c>
      <c r="G74"/>
      <c r="H74" s="6" t="s">
        <v>147</v>
      </c>
    </row>
    <row r="75" spans="1:8" s="85" customFormat="1" ht="18" customHeight="1" x14ac:dyDescent="0.25">
      <c r="A75"/>
      <c r="B75" s="6" t="s">
        <v>148</v>
      </c>
      <c r="C75" s="8">
        <v>1</v>
      </c>
      <c r="G75"/>
      <c r="H75" s="6" t="s">
        <v>149</v>
      </c>
    </row>
    <row r="76" spans="1:8" s="85" customFormat="1" ht="18" customHeight="1" x14ac:dyDescent="0.25">
      <c r="A76"/>
      <c r="B76" s="6" t="s">
        <v>150</v>
      </c>
      <c r="C76" s="8">
        <v>2</v>
      </c>
      <c r="G76"/>
      <c r="H76" s="6" t="s">
        <v>149</v>
      </c>
    </row>
    <row r="77" spans="1:8" s="85" customFormat="1" ht="18" customHeight="1" x14ac:dyDescent="0.25">
      <c r="A77"/>
      <c r="B77" s="6" t="s">
        <v>151</v>
      </c>
      <c r="C77" s="8">
        <v>1</v>
      </c>
      <c r="G77"/>
      <c r="H77" s="6" t="s">
        <v>152</v>
      </c>
    </row>
    <row r="78" spans="1:8" s="85" customFormat="1" ht="18" customHeight="1" x14ac:dyDescent="0.25">
      <c r="A78"/>
      <c r="B78" s="6" t="s">
        <v>153</v>
      </c>
      <c r="C78" s="8">
        <v>0</v>
      </c>
      <c r="G78"/>
      <c r="H78" s="6" t="s">
        <v>154</v>
      </c>
    </row>
    <row r="79" spans="1:8" s="85" customFormat="1" ht="18" customHeight="1" x14ac:dyDescent="0.25">
      <c r="A79"/>
      <c r="B79" s="6" t="s">
        <v>155</v>
      </c>
      <c r="C79" s="8">
        <v>0</v>
      </c>
      <c r="G79"/>
      <c r="H79" s="6" t="s">
        <v>156</v>
      </c>
    </row>
    <row r="80" spans="1:8" s="85" customFormat="1" ht="18" customHeight="1" x14ac:dyDescent="0.25">
      <c r="A80"/>
      <c r="B80" s="6"/>
      <c r="C80" s="8"/>
      <c r="D80" s="8"/>
      <c r="E80" s="8"/>
      <c r="F80" s="8"/>
      <c r="G80"/>
      <c r="H80" s="6"/>
    </row>
    <row r="81" spans="1:8" ht="15" customHeight="1" x14ac:dyDescent="0.25">
      <c r="B81" s="6" t="s">
        <v>157</v>
      </c>
      <c r="C81" s="8">
        <f>C45</f>
        <v>1440</v>
      </c>
      <c r="D81" s="8"/>
      <c r="E81" s="8">
        <f>ROUNDUP(C81*1.1, -2)</f>
        <v>1600</v>
      </c>
      <c r="F81" s="8"/>
      <c r="H81" s="6"/>
    </row>
    <row r="82" spans="1:8" x14ac:dyDescent="0.25">
      <c r="B82" s="6" t="s">
        <v>158</v>
      </c>
      <c r="C82" s="8">
        <f>D29</f>
        <v>288</v>
      </c>
      <c r="D82" s="8"/>
      <c r="E82" s="8"/>
      <c r="F82" s="8"/>
      <c r="H82" s="6"/>
    </row>
    <row r="83" spans="1:8" x14ac:dyDescent="0.25">
      <c r="B83" s="6" t="s">
        <v>159</v>
      </c>
      <c r="C83" s="8">
        <f>$D$29/24</f>
        <v>12</v>
      </c>
      <c r="D83" s="8"/>
      <c r="E83" s="8"/>
      <c r="F83" s="8"/>
      <c r="H83" s="6"/>
    </row>
    <row r="84" spans="1:8" x14ac:dyDescent="0.25">
      <c r="B84" s="6" t="s">
        <v>160</v>
      </c>
      <c r="C84" s="8">
        <f>$D$29/24</f>
        <v>12</v>
      </c>
      <c r="D84" s="8"/>
      <c r="E84" s="8"/>
      <c r="F84" s="8"/>
      <c r="H84" s="6"/>
    </row>
    <row r="85" spans="1:8" x14ac:dyDescent="0.25">
      <c r="B85" s="6" t="s">
        <v>161</v>
      </c>
      <c r="C85" s="8">
        <f>$D$29/24</f>
        <v>12</v>
      </c>
      <c r="D85" s="8"/>
      <c r="E85" s="8"/>
      <c r="F85" s="8"/>
      <c r="H85" s="6"/>
    </row>
    <row r="86" spans="1:8" x14ac:dyDescent="0.25">
      <c r="B86" s="6" t="s">
        <v>162</v>
      </c>
      <c r="C86" s="8">
        <f>ROUNDUP($D$29/(24*8), 0)</f>
        <v>2</v>
      </c>
      <c r="D86" s="8"/>
      <c r="E86" s="8"/>
      <c r="F86" s="8"/>
      <c r="H86" s="6"/>
    </row>
    <row r="87" spans="1:8" x14ac:dyDescent="0.25">
      <c r="B87" s="6" t="s">
        <v>163</v>
      </c>
      <c r="C87" s="8">
        <f>1</f>
        <v>1</v>
      </c>
      <c r="D87" s="8"/>
      <c r="E87" s="8"/>
      <c r="F87" s="8"/>
      <c r="H87" s="6"/>
    </row>
    <row r="88" spans="1:8" x14ac:dyDescent="0.25">
      <c r="B88" s="6"/>
      <c r="D88" s="8"/>
      <c r="E88" s="8"/>
      <c r="F88" s="8"/>
      <c r="H88" s="6"/>
    </row>
    <row r="89" spans="1:8" ht="15" customHeight="1" x14ac:dyDescent="0.25">
      <c r="B89" s="6" t="s">
        <v>164</v>
      </c>
      <c r="C89" s="8">
        <f>C48</f>
        <v>6240</v>
      </c>
      <c r="D89" s="8"/>
      <c r="E89" s="8">
        <f>ROUNDUP(C89*1.1, -2)</f>
        <v>6900</v>
      </c>
      <c r="F89" s="8"/>
      <c r="H89" s="6"/>
    </row>
    <row r="90" spans="1:8" x14ac:dyDescent="0.25">
      <c r="B90" s="6" t="s">
        <v>165</v>
      </c>
      <c r="C90" s="8">
        <f>$D$33</f>
        <v>1248</v>
      </c>
      <c r="D90" s="8"/>
      <c r="E90" s="8">
        <f>ROUNDUP(C90*1.1, -2)</f>
        <v>1400</v>
      </c>
      <c r="F90" s="8"/>
      <c r="H90" s="6"/>
    </row>
    <row r="91" spans="1:8" x14ac:dyDescent="0.25">
      <c r="B91" s="6" t="s">
        <v>166</v>
      </c>
      <c r="C91" s="8">
        <f>$D$33/24</f>
        <v>52</v>
      </c>
      <c r="D91" s="8"/>
      <c r="E91" s="8"/>
      <c r="F91" s="8"/>
      <c r="H91" s="6"/>
    </row>
    <row r="92" spans="1:8" x14ac:dyDescent="0.25">
      <c r="B92" s="6" t="s">
        <v>167</v>
      </c>
      <c r="C92" s="8">
        <f>$D$33/24</f>
        <v>52</v>
      </c>
      <c r="D92" s="8"/>
      <c r="E92" s="8"/>
      <c r="F92" s="8"/>
      <c r="H92" s="6"/>
    </row>
    <row r="93" spans="1:8" x14ac:dyDescent="0.25">
      <c r="B93" s="6" t="s">
        <v>168</v>
      </c>
      <c r="C93" s="8">
        <f>$D$33/24</f>
        <v>52</v>
      </c>
      <c r="D93" s="8"/>
      <c r="E93" s="8"/>
      <c r="F93" s="8"/>
      <c r="H93" s="6"/>
    </row>
    <row r="94" spans="1:8" x14ac:dyDescent="0.25">
      <c r="B94" s="6" t="s">
        <v>169</v>
      </c>
      <c r="C94" s="8">
        <f>ROUNDUP($D$33/12/16, 0)</f>
        <v>7</v>
      </c>
      <c r="D94" s="8"/>
      <c r="E94" s="8"/>
      <c r="F94" s="8"/>
      <c r="H94" s="6"/>
    </row>
    <row r="95" spans="1:8" x14ac:dyDescent="0.25">
      <c r="B95" s="6" t="s">
        <v>170</v>
      </c>
      <c r="C95" s="8">
        <f>1</f>
        <v>1</v>
      </c>
      <c r="D95" s="8"/>
      <c r="E95" s="8"/>
      <c r="F95" s="8"/>
      <c r="H95" s="6"/>
    </row>
    <row r="96" spans="1:8" ht="15" customHeight="1" x14ac:dyDescent="0.25">
      <c r="A96" t="s">
        <v>171</v>
      </c>
      <c r="B96" s="6"/>
    </row>
    <row r="97" spans="2:8" x14ac:dyDescent="0.25">
      <c r="B97" s="6" t="s">
        <v>172</v>
      </c>
      <c r="C97" s="8">
        <v>64</v>
      </c>
    </row>
    <row r="98" spans="2:8" x14ac:dyDescent="0.25">
      <c r="B98" s="6" t="s">
        <v>173</v>
      </c>
      <c r="C98" s="8">
        <v>3</v>
      </c>
      <c r="H98" s="7" t="s">
        <v>174</v>
      </c>
    </row>
    <row r="99" spans="2:8" x14ac:dyDescent="0.25">
      <c r="B99" s="6" t="s">
        <v>175</v>
      </c>
      <c r="C99" s="8">
        <v>4</v>
      </c>
    </row>
    <row r="100" spans="2:8" x14ac:dyDescent="0.25">
      <c r="B100" s="6" t="s">
        <v>176</v>
      </c>
      <c r="C100" s="8">
        <v>1</v>
      </c>
    </row>
    <row r="101" spans="2:8" x14ac:dyDescent="0.25">
      <c r="B101" s="6" t="s">
        <v>177</v>
      </c>
      <c r="C101" s="8">
        <v>4</v>
      </c>
      <c r="H101" s="7" t="s">
        <v>178</v>
      </c>
    </row>
    <row r="102" spans="2:8" x14ac:dyDescent="0.25">
      <c r="B102" s="6" t="s">
        <v>280</v>
      </c>
      <c r="C102" s="8">
        <v>6</v>
      </c>
    </row>
    <row r="103" spans="2:8" x14ac:dyDescent="0.25">
      <c r="B103" s="6" t="s">
        <v>179</v>
      </c>
      <c r="C103" s="8">
        <v>5</v>
      </c>
      <c r="H103" s="7" t="s">
        <v>180</v>
      </c>
    </row>
    <row r="104" spans="2:8" x14ac:dyDescent="0.25">
      <c r="B104" s="6" t="s">
        <v>181</v>
      </c>
      <c r="C104" s="8">
        <v>1</v>
      </c>
    </row>
    <row r="105" spans="2:8" x14ac:dyDescent="0.25">
      <c r="B105" s="6" t="s">
        <v>182</v>
      </c>
      <c r="C105" s="8">
        <v>7</v>
      </c>
      <c r="H105" s="7" t="s">
        <v>183</v>
      </c>
    </row>
    <row r="106" spans="2:8" x14ac:dyDescent="0.25">
      <c r="B106" s="6" t="s">
        <v>184</v>
      </c>
      <c r="C106" s="8">
        <f>ROUNDUP(C$103*C$20/(C$98*C$99),0)+1</f>
        <v>23</v>
      </c>
      <c r="H106" s="7" t="s">
        <v>185</v>
      </c>
    </row>
    <row r="107" spans="2:8" x14ac:dyDescent="0.25">
      <c r="B107" s="6"/>
    </row>
    <row r="109" spans="2:8" ht="15" customHeight="1" x14ac:dyDescent="0.25">
      <c r="B109" s="6" t="s">
        <v>186</v>
      </c>
      <c r="C109" s="8">
        <f>C$99/2*C$98 + 1</f>
        <v>7</v>
      </c>
    </row>
    <row r="110" spans="2:8" ht="15" customHeight="1" x14ac:dyDescent="0.25">
      <c r="B110" s="6" t="s">
        <v>187</v>
      </c>
      <c r="C110" s="8">
        <f>C$99/2*C$98 + 1</f>
        <v>7</v>
      </c>
    </row>
    <row r="111" spans="2:8" ht="15" customHeight="1" x14ac:dyDescent="0.25">
      <c r="B111" s="6" t="s">
        <v>188</v>
      </c>
      <c r="C111" s="8">
        <f>C99/2</f>
        <v>2</v>
      </c>
    </row>
    <row r="112" spans="2:8" ht="15" customHeight="1" x14ac:dyDescent="0.25">
      <c r="B112" s="6" t="s">
        <v>189</v>
      </c>
      <c r="C112" s="8">
        <f>C104</f>
        <v>1</v>
      </c>
    </row>
    <row r="113" spans="2:8" ht="15" customHeight="1" x14ac:dyDescent="0.25">
      <c r="B113" s="6" t="s">
        <v>190</v>
      </c>
      <c r="C113" s="8">
        <f>C104</f>
        <v>1</v>
      </c>
    </row>
    <row r="114" spans="2:8" ht="15" customHeight="1" x14ac:dyDescent="0.25">
      <c r="B114" s="6" t="s">
        <v>191</v>
      </c>
      <c r="C114" s="8">
        <f>C104</f>
        <v>1</v>
      </c>
    </row>
    <row r="115" spans="2:8" ht="15" customHeight="1" x14ac:dyDescent="0.25">
      <c r="B115" s="6" t="s">
        <v>192</v>
      </c>
      <c r="C115" s="8">
        <f>C104</f>
        <v>1</v>
      </c>
      <c r="H115" s="7" t="s">
        <v>193</v>
      </c>
    </row>
    <row r="116" spans="2:8" ht="15" customHeight="1" x14ac:dyDescent="0.25">
      <c r="B116" s="6" t="s">
        <v>194</v>
      </c>
      <c r="C116" s="8">
        <f>ROUNDUP(C$104/C$101, 0)</f>
        <v>1</v>
      </c>
    </row>
    <row r="117" spans="2:8" ht="15" customHeight="1" x14ac:dyDescent="0.25">
      <c r="B117" s="6"/>
    </row>
    <row r="118" spans="2:8" ht="15" customHeight="1" x14ac:dyDescent="0.25">
      <c r="B118" s="6" t="s">
        <v>195</v>
      </c>
      <c r="C118" s="8">
        <f>C$102*C$15+C$98*C$99</f>
        <v>84</v>
      </c>
      <c r="H118" s="7" t="s">
        <v>196</v>
      </c>
    </row>
    <row r="119" spans="2:8" ht="15" customHeight="1" x14ac:dyDescent="0.25">
      <c r="B119" s="6" t="s">
        <v>187</v>
      </c>
      <c r="C119" s="8">
        <f>C$99*C$98*C$105</f>
        <v>84</v>
      </c>
    </row>
    <row r="120" spans="2:8" ht="15" customHeight="1" x14ac:dyDescent="0.25">
      <c r="B120" s="6" t="s">
        <v>197</v>
      </c>
      <c r="C120" s="8">
        <f>C$99*C$105</f>
        <v>28</v>
      </c>
    </row>
    <row r="121" spans="2:8" ht="15" customHeight="1" x14ac:dyDescent="0.25">
      <c r="B121" s="6" t="s">
        <v>198</v>
      </c>
      <c r="C121" s="8">
        <f>C$105</f>
        <v>7</v>
      </c>
    </row>
    <row r="122" spans="2:8" ht="15" customHeight="1" x14ac:dyDescent="0.25">
      <c r="B122" s="6" t="s">
        <v>199</v>
      </c>
      <c r="C122" s="8">
        <f t="shared" ref="C122:C124" si="1">C$105</f>
        <v>7</v>
      </c>
    </row>
    <row r="123" spans="2:8" ht="15" customHeight="1" x14ac:dyDescent="0.25">
      <c r="B123" s="6" t="s">
        <v>200</v>
      </c>
      <c r="C123" s="8">
        <f t="shared" si="1"/>
        <v>7</v>
      </c>
    </row>
    <row r="124" spans="2:8" ht="15" customHeight="1" x14ac:dyDescent="0.25">
      <c r="B124" s="6" t="s">
        <v>201</v>
      </c>
      <c r="C124" s="8">
        <f t="shared" si="1"/>
        <v>7</v>
      </c>
    </row>
    <row r="125" spans="2:8" ht="15" customHeight="1" x14ac:dyDescent="0.25">
      <c r="B125" s="6" t="s">
        <v>202</v>
      </c>
      <c r="C125" s="8">
        <f>ROUNDUP(C$105/C$101, 0)</f>
        <v>2</v>
      </c>
    </row>
    <row r="126" spans="2:8" ht="15" customHeight="1" x14ac:dyDescent="0.25">
      <c r="B126" s="6" t="s">
        <v>203</v>
      </c>
      <c r="C126" s="8">
        <f>C$99*C$105</f>
        <v>28</v>
      </c>
    </row>
    <row r="127" spans="2:8" ht="15" customHeight="1" x14ac:dyDescent="0.25">
      <c r="B127" s="6" t="s">
        <v>204</v>
      </c>
      <c r="C127" s="8">
        <f t="shared" ref="C127" si="2">C$105</f>
        <v>7</v>
      </c>
    </row>
    <row r="128" spans="2:8" ht="15" customHeight="1" x14ac:dyDescent="0.25">
      <c r="B128" s="6" t="s">
        <v>205</v>
      </c>
      <c r="C128" s="8">
        <f>ROUNDUP(C105/C101, 0)</f>
        <v>2</v>
      </c>
    </row>
    <row r="129" spans="2:8" ht="15" customHeight="1" x14ac:dyDescent="0.25">
      <c r="B129" s="6" t="s">
        <v>206</v>
      </c>
      <c r="C129" s="8">
        <f>C$99*C$98*C$105</f>
        <v>84</v>
      </c>
    </row>
    <row r="130" spans="2:8" ht="15" customHeight="1" x14ac:dyDescent="0.25">
      <c r="B130" s="6" t="s">
        <v>207</v>
      </c>
      <c r="D130" s="7">
        <f>SUM(C126:C129)</f>
        <v>121</v>
      </c>
    </row>
    <row r="131" spans="2:8" ht="15" customHeight="1" x14ac:dyDescent="0.25">
      <c r="B131" s="6" t="s">
        <v>208</v>
      </c>
      <c r="C131" s="8">
        <f>ROUNDUP(C$105/C$101, 0)</f>
        <v>2</v>
      </c>
      <c r="H131" s="7" t="s">
        <v>209</v>
      </c>
    </row>
    <row r="132" spans="2:8" ht="15" customHeight="1" x14ac:dyDescent="0.25">
      <c r="B132" s="6"/>
    </row>
    <row r="133" spans="2:8" ht="15" customHeight="1" x14ac:dyDescent="0.25">
      <c r="B133" s="6" t="s">
        <v>210</v>
      </c>
      <c r="C133" s="8">
        <f>C$106*C$98*C$99</f>
        <v>276</v>
      </c>
    </row>
    <row r="134" spans="2:8" ht="15" customHeight="1" x14ac:dyDescent="0.25">
      <c r="B134" s="6" t="s">
        <v>187</v>
      </c>
      <c r="C134" s="8">
        <f>C$106*C$98*C$99</f>
        <v>276</v>
      </c>
    </row>
    <row r="135" spans="2:8" ht="15" customHeight="1" x14ac:dyDescent="0.25">
      <c r="B135" s="6" t="s">
        <v>211</v>
      </c>
      <c r="C135" s="8">
        <f>C$106*C$99</f>
        <v>92</v>
      </c>
    </row>
    <row r="136" spans="2:8" ht="15" customHeight="1" x14ac:dyDescent="0.25">
      <c r="B136" s="6" t="s">
        <v>212</v>
      </c>
      <c r="C136" s="8">
        <f>C$106</f>
        <v>23</v>
      </c>
    </row>
    <row r="137" spans="2:8" ht="15" customHeight="1" x14ac:dyDescent="0.25">
      <c r="B137" s="6" t="s">
        <v>213</v>
      </c>
      <c r="C137" s="8">
        <f>C$106</f>
        <v>23</v>
      </c>
    </row>
    <row r="138" spans="2:8" ht="15" customHeight="1" x14ac:dyDescent="0.25">
      <c r="B138" s="6" t="s">
        <v>214</v>
      </c>
      <c r="C138" s="8">
        <f>C$106</f>
        <v>23</v>
      </c>
    </row>
    <row r="139" spans="2:8" ht="15" customHeight="1" x14ac:dyDescent="0.25">
      <c r="B139" s="6" t="s">
        <v>215</v>
      </c>
      <c r="C139" s="8">
        <f>C$106</f>
        <v>23</v>
      </c>
    </row>
    <row r="140" spans="2:8" ht="15" customHeight="1" x14ac:dyDescent="0.25">
      <c r="B140" s="6" t="s">
        <v>216</v>
      </c>
      <c r="C140" s="8">
        <f>ROUNDUP(C$106/C$101, 0)</f>
        <v>6</v>
      </c>
    </row>
    <row r="141" spans="2:8" ht="15" customHeight="1" x14ac:dyDescent="0.25">
      <c r="B141" s="6" t="s">
        <v>217</v>
      </c>
      <c r="C141" s="8">
        <f>C$99*C$106</f>
        <v>92</v>
      </c>
    </row>
    <row r="142" spans="2:8" ht="15" customHeight="1" x14ac:dyDescent="0.25">
      <c r="B142" s="6" t="s">
        <v>218</v>
      </c>
      <c r="C142" s="8">
        <f>C$106</f>
        <v>23</v>
      </c>
    </row>
    <row r="143" spans="2:8" ht="15" customHeight="1" x14ac:dyDescent="0.25">
      <c r="B143" s="6" t="s">
        <v>219</v>
      </c>
      <c r="C143" s="8">
        <f>ROUNDUP(C$106/C$101, 0)</f>
        <v>6</v>
      </c>
    </row>
    <row r="144" spans="2:8" ht="15" customHeight="1" x14ac:dyDescent="0.25">
      <c r="B144" s="6" t="s">
        <v>220</v>
      </c>
      <c r="C144" s="8">
        <f>C$99*C$98*C$106</f>
        <v>276</v>
      </c>
    </row>
    <row r="145" spans="2:8" ht="15" customHeight="1" x14ac:dyDescent="0.25">
      <c r="B145" s="6" t="s">
        <v>207</v>
      </c>
      <c r="D145" s="7">
        <f>SUM(C141:C144)</f>
        <v>397</v>
      </c>
    </row>
    <row r="146" spans="2:8" x14ac:dyDescent="0.25">
      <c r="B146" s="6" t="s">
        <v>208</v>
      </c>
      <c r="C146" s="8">
        <f>ROUNDUP(C$106/C$101, 0)</f>
        <v>6</v>
      </c>
      <c r="H146" s="7" t="s">
        <v>209</v>
      </c>
    </row>
  </sheetData>
  <mergeCells count="1">
    <mergeCell ref="A1:K1"/>
  </mergeCells>
  <pageMargins left="0.75" right="0.75" top="1" bottom="1" header="0.5" footer="0.5"/>
  <pageSetup orientation="landscape" horizontalDpi="4294967292" verticalDpi="4294967292"/>
  <rowBreaks count="1" manualBreakCount="1">
    <brk id="49" max="16383" man="1"/>
  </rowBreaks>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2"/>
  <sheetViews>
    <sheetView zoomScale="80" zoomScaleNormal="80" workbookViewId="0"/>
  </sheetViews>
  <sheetFormatPr defaultColWidth="10.625" defaultRowHeight="15.75" x14ac:dyDescent="0.25"/>
  <cols>
    <col min="1" max="1" width="31.125" customWidth="1"/>
    <col min="2" max="2" width="17.875" style="22" customWidth="1"/>
    <col min="3" max="3" width="14.875" style="8" customWidth="1"/>
    <col min="5" max="5" width="17.125" customWidth="1"/>
    <col min="6" max="6" width="10.875" style="25"/>
    <col min="8" max="8" width="14.125" customWidth="1"/>
    <col min="9" max="9" width="13.875" customWidth="1"/>
    <col min="10" max="10" width="11.5" hidden="1" customWidth="1"/>
    <col min="11" max="11" width="12.5" style="6" hidden="1" customWidth="1"/>
  </cols>
  <sheetData>
    <row r="1" spans="1:17" x14ac:dyDescent="0.25">
      <c r="A1" s="13" t="s">
        <v>239</v>
      </c>
      <c r="B1" s="21"/>
      <c r="C1" s="20"/>
      <c r="D1" s="13"/>
      <c r="E1" s="13"/>
      <c r="F1" s="14"/>
      <c r="G1" s="16"/>
      <c r="H1" s="15"/>
      <c r="I1" s="13"/>
    </row>
    <row r="2" spans="1:17" x14ac:dyDescent="0.25">
      <c r="A2" s="13" t="s">
        <v>18</v>
      </c>
      <c r="B2" s="21"/>
      <c r="C2" s="20"/>
      <c r="D2" s="13"/>
      <c r="E2" s="13"/>
      <c r="F2" s="14"/>
      <c r="G2" s="16"/>
      <c r="H2" s="15"/>
      <c r="I2" s="13"/>
    </row>
    <row r="3" spans="1:17" x14ac:dyDescent="0.25">
      <c r="A3" s="2" t="s">
        <v>268</v>
      </c>
      <c r="B3" s="2"/>
      <c r="C3" s="1"/>
      <c r="F3"/>
      <c r="K3"/>
      <c r="P3" s="1"/>
      <c r="Q3" s="10"/>
    </row>
    <row r="4" spans="1:17" x14ac:dyDescent="0.25">
      <c r="A4" s="2"/>
      <c r="B4" s="2"/>
      <c r="C4" s="1"/>
      <c r="F4"/>
      <c r="K4"/>
      <c r="P4" s="1"/>
      <c r="Q4" s="10"/>
    </row>
    <row r="5" spans="1:17" ht="39" x14ac:dyDescent="0.25">
      <c r="A5" s="17" t="s">
        <v>75</v>
      </c>
      <c r="B5" s="17" t="s">
        <v>19</v>
      </c>
      <c r="C5" s="17" t="s">
        <v>76</v>
      </c>
      <c r="D5" s="17" t="s">
        <v>20</v>
      </c>
      <c r="E5" s="17" t="s">
        <v>21</v>
      </c>
      <c r="F5" s="24" t="s">
        <v>8</v>
      </c>
      <c r="G5" s="17" t="s">
        <v>22</v>
      </c>
      <c r="H5" s="18" t="s">
        <v>23</v>
      </c>
      <c r="I5" s="17" t="s">
        <v>281</v>
      </c>
      <c r="J5" s="19" t="s">
        <v>232</v>
      </c>
      <c r="K5" s="74" t="s">
        <v>237</v>
      </c>
    </row>
    <row r="6" spans="1:17" x14ac:dyDescent="0.25">
      <c r="A6" t="s">
        <v>92</v>
      </c>
      <c r="B6" s="7" t="s">
        <v>24</v>
      </c>
      <c r="C6" s="8" t="s">
        <v>25</v>
      </c>
      <c r="D6">
        <f>ModuleCounts!D43</f>
        <v>1800</v>
      </c>
      <c r="E6" t="s">
        <v>26</v>
      </c>
      <c r="F6" s="25">
        <v>42780</v>
      </c>
      <c r="G6" s="10">
        <v>13.85</v>
      </c>
      <c r="H6" s="10">
        <v>0</v>
      </c>
      <c r="I6" s="124">
        <v>0</v>
      </c>
      <c r="J6" s="10">
        <v>0</v>
      </c>
      <c r="K6" s="75">
        <f>H6*(1+J6)</f>
        <v>0</v>
      </c>
    </row>
    <row r="7" spans="1:17" x14ac:dyDescent="0.25">
      <c r="A7" t="s">
        <v>93</v>
      </c>
      <c r="B7" s="7" t="s">
        <v>24</v>
      </c>
      <c r="C7" s="8" t="s">
        <v>25</v>
      </c>
      <c r="D7">
        <v>21000</v>
      </c>
      <c r="E7" t="s">
        <v>27</v>
      </c>
      <c r="F7" s="25">
        <v>41718</v>
      </c>
      <c r="G7" s="10">
        <v>8.5</v>
      </c>
      <c r="H7" s="10">
        <f>D7*G7</f>
        <v>178500</v>
      </c>
      <c r="I7" s="124">
        <f>H7*1.1</f>
        <v>196350.00000000003</v>
      </c>
      <c r="J7" s="10">
        <v>0.25</v>
      </c>
      <c r="K7" s="75">
        <f>I7*(1+J7)</f>
        <v>245437.50000000003</v>
      </c>
    </row>
    <row r="8" spans="1:17" x14ac:dyDescent="0.25">
      <c r="A8" t="s">
        <v>230</v>
      </c>
      <c r="B8" s="7" t="s">
        <v>24</v>
      </c>
      <c r="C8" s="8" t="s">
        <v>25</v>
      </c>
      <c r="D8">
        <f>ModuleCounts!D49</f>
        <v>70000</v>
      </c>
      <c r="E8" t="s">
        <v>27</v>
      </c>
      <c r="F8" s="25">
        <v>41718</v>
      </c>
      <c r="G8" s="10">
        <v>8.5</v>
      </c>
      <c r="H8" s="10">
        <f>D8*G8</f>
        <v>595000</v>
      </c>
      <c r="I8" s="124">
        <f>H8*1.1</f>
        <v>654500</v>
      </c>
      <c r="J8" s="10">
        <v>0.25</v>
      </c>
      <c r="K8" s="75">
        <f>I8*(1+J8)</f>
        <v>818125</v>
      </c>
    </row>
    <row r="9" spans="1:17" x14ac:dyDescent="0.25">
      <c r="A9" s="13" t="s">
        <v>28</v>
      </c>
      <c r="B9" s="23" t="s">
        <v>29</v>
      </c>
      <c r="D9">
        <v>2</v>
      </c>
      <c r="E9" t="s">
        <v>32</v>
      </c>
      <c r="F9" s="25">
        <v>42795</v>
      </c>
      <c r="G9" s="10">
        <v>10000</v>
      </c>
      <c r="H9" s="10">
        <f>D9*G9</f>
        <v>20000</v>
      </c>
      <c r="I9" s="124">
        <f>H9*1.1</f>
        <v>22000</v>
      </c>
      <c r="J9" s="10">
        <v>0.4</v>
      </c>
      <c r="K9" s="75">
        <f>I9*(1+J9)</f>
        <v>30799.999999999996</v>
      </c>
    </row>
    <row r="10" spans="1:17" x14ac:dyDescent="0.25">
      <c r="I10" s="124"/>
    </row>
    <row r="11" spans="1:17" x14ac:dyDescent="0.25">
      <c r="H11" s="125" t="s">
        <v>282</v>
      </c>
      <c r="I11" s="124">
        <f>SUM(I6:I9)</f>
        <v>872850</v>
      </c>
    </row>
    <row r="12" spans="1:17" x14ac:dyDescent="0.25">
      <c r="A12" t="s">
        <v>30</v>
      </c>
    </row>
    <row r="72" spans="1:1" x14ac:dyDescent="0.25">
      <c r="A72" t="s">
        <v>31</v>
      </c>
    </row>
  </sheetData>
  <phoneticPr fontId="7" type="noConversion"/>
  <pageMargins left="0.75" right="0.75" top="1" bottom="1" header="0.5" footer="0.5"/>
  <pageSetup scale="65" orientation="landscape" horizontalDpi="4294967292" verticalDpi="4294967292"/>
  <rowBreaks count="2" manualBreakCount="2">
    <brk id="9" max="16383" man="1"/>
    <brk id="69" max="16383" man="1"/>
  </rowBreaks>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Nav</vt:lpstr>
      <vt:lpstr>Sensor_Procurement_Summary</vt:lpstr>
      <vt:lpstr>1.05.01Tasks</vt:lpstr>
      <vt:lpstr>ModuleCounts</vt:lpstr>
      <vt:lpstr>1.05.01Costing</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lastPrinted>2018-05-07T18:11:26Z</cp:lastPrinted>
  <dcterms:created xsi:type="dcterms:W3CDTF">2014-09-11T12:44:14Z</dcterms:created>
  <dcterms:modified xsi:type="dcterms:W3CDTF">2019-04-05T22:00:29Z</dcterms:modified>
</cp:coreProperties>
</file>